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drawings/drawing2.xml" ContentType="application/vnd.openxmlformats-officedocument.drawing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02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03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04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05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charts/chart106.xml" ContentType="application/vnd.openxmlformats-officedocument.drawingml.chart+xml"/>
  <Override PartName="/xl/charts/style106.xml" ContentType="application/vnd.ms-office.chartstyle+xml"/>
  <Override PartName="/xl/charts/colors106.xml" ContentType="application/vnd.ms-office.chartcolorstyle+xml"/>
  <Override PartName="/xl/charts/chart107.xml" ContentType="application/vnd.openxmlformats-officedocument.drawingml.chart+xml"/>
  <Override PartName="/xl/charts/style107.xml" ContentType="application/vnd.ms-office.chartstyle+xml"/>
  <Override PartName="/xl/charts/colors107.xml" ContentType="application/vnd.ms-office.chartcolorstyle+xml"/>
  <Override PartName="/xl/charts/chart108.xml" ContentType="application/vnd.openxmlformats-officedocument.drawingml.chart+xml"/>
  <Override PartName="/xl/charts/style108.xml" ContentType="application/vnd.ms-office.chartstyle+xml"/>
  <Override PartName="/xl/charts/colors108.xml" ContentType="application/vnd.ms-office.chartcolorstyle+xml"/>
  <Override PartName="/xl/charts/chart109.xml" ContentType="application/vnd.openxmlformats-officedocument.drawingml.chart+xml"/>
  <Override PartName="/xl/charts/style109.xml" ContentType="application/vnd.ms-office.chartstyle+xml"/>
  <Override PartName="/xl/charts/colors109.xml" ContentType="application/vnd.ms-office.chartcolorstyle+xml"/>
  <Override PartName="/xl/charts/chart110.xml" ContentType="application/vnd.openxmlformats-officedocument.drawingml.chart+xml"/>
  <Override PartName="/xl/charts/style110.xml" ContentType="application/vnd.ms-office.chartstyle+xml"/>
  <Override PartName="/xl/charts/colors110.xml" ContentType="application/vnd.ms-office.chartcolorstyle+xml"/>
  <Override PartName="/xl/charts/chart111.xml" ContentType="application/vnd.openxmlformats-officedocument.drawingml.chart+xml"/>
  <Override PartName="/xl/charts/style111.xml" ContentType="application/vnd.ms-office.chartstyle+xml"/>
  <Override PartName="/xl/charts/colors111.xml" ContentType="application/vnd.ms-office.chartcolorstyle+xml"/>
  <Override PartName="/xl/charts/chart112.xml" ContentType="application/vnd.openxmlformats-officedocument.drawingml.chart+xml"/>
  <Override PartName="/xl/charts/style112.xml" ContentType="application/vnd.ms-office.chartstyle+xml"/>
  <Override PartName="/xl/charts/colors112.xml" ContentType="application/vnd.ms-office.chartcolorstyle+xml"/>
  <Override PartName="/xl/charts/chart113.xml" ContentType="application/vnd.openxmlformats-officedocument.drawingml.chart+xml"/>
  <Override PartName="/xl/charts/style113.xml" ContentType="application/vnd.ms-office.chartstyle+xml"/>
  <Override PartName="/xl/charts/colors113.xml" ContentType="application/vnd.ms-office.chartcolorstyle+xml"/>
  <Override PartName="/xl/charts/chart114.xml" ContentType="application/vnd.openxmlformats-officedocument.drawingml.chart+xml"/>
  <Override PartName="/xl/charts/style114.xml" ContentType="application/vnd.ms-office.chartstyle+xml"/>
  <Override PartName="/xl/charts/colors114.xml" ContentType="application/vnd.ms-office.chartcolorstyle+xml"/>
  <Override PartName="/xl/charts/chart115.xml" ContentType="application/vnd.openxmlformats-officedocument.drawingml.chart+xml"/>
  <Override PartName="/xl/charts/style115.xml" ContentType="application/vnd.ms-office.chartstyle+xml"/>
  <Override PartName="/xl/charts/colors115.xml" ContentType="application/vnd.ms-office.chartcolorstyle+xml"/>
  <Override PartName="/xl/charts/chart116.xml" ContentType="application/vnd.openxmlformats-officedocument.drawingml.chart+xml"/>
  <Override PartName="/xl/charts/style116.xml" ContentType="application/vnd.ms-office.chartstyle+xml"/>
  <Override PartName="/xl/charts/colors116.xml" ContentType="application/vnd.ms-office.chartcolorstyle+xml"/>
  <Override PartName="/xl/charts/chart117.xml" ContentType="application/vnd.openxmlformats-officedocument.drawingml.chart+xml"/>
  <Override PartName="/xl/charts/style117.xml" ContentType="application/vnd.ms-office.chartstyle+xml"/>
  <Override PartName="/xl/charts/colors117.xml" ContentType="application/vnd.ms-office.chartcolorstyle+xml"/>
  <Override PartName="/xl/charts/chart118.xml" ContentType="application/vnd.openxmlformats-officedocument.drawingml.chart+xml"/>
  <Override PartName="/xl/charts/style118.xml" ContentType="application/vnd.ms-office.chartstyle+xml"/>
  <Override PartName="/xl/charts/colors118.xml" ContentType="application/vnd.ms-office.chartcolorstyle+xml"/>
  <Override PartName="/xl/drawings/drawing3.xml" ContentType="application/vnd.openxmlformats-officedocument.drawing+xml"/>
  <Override PartName="/xl/charts/chart119.xml" ContentType="application/vnd.openxmlformats-officedocument.drawingml.chart+xml"/>
  <Override PartName="/xl/charts/style119.xml" ContentType="application/vnd.ms-office.chartstyle+xml"/>
  <Override PartName="/xl/charts/colors119.xml" ContentType="application/vnd.ms-office.chartcolorstyle+xml"/>
  <Override PartName="/xl/charts/chart120.xml" ContentType="application/vnd.openxmlformats-officedocument.drawingml.chart+xml"/>
  <Override PartName="/xl/charts/style120.xml" ContentType="application/vnd.ms-office.chartstyle+xml"/>
  <Override PartName="/xl/charts/colors120.xml" ContentType="application/vnd.ms-office.chartcolorstyle+xml"/>
  <Override PartName="/xl/charts/chart121.xml" ContentType="application/vnd.openxmlformats-officedocument.drawingml.chart+xml"/>
  <Override PartName="/xl/charts/style121.xml" ContentType="application/vnd.ms-office.chartstyle+xml"/>
  <Override PartName="/xl/charts/colors121.xml" ContentType="application/vnd.ms-office.chartcolorstyle+xml"/>
  <Override PartName="/xl/charts/chart122.xml" ContentType="application/vnd.openxmlformats-officedocument.drawingml.chart+xml"/>
  <Override PartName="/xl/charts/style122.xml" ContentType="application/vnd.ms-office.chartstyle+xml"/>
  <Override PartName="/xl/charts/colors122.xml" ContentType="application/vnd.ms-office.chartcolorstyle+xml"/>
  <Override PartName="/xl/charts/chart123.xml" ContentType="application/vnd.openxmlformats-officedocument.drawingml.chart+xml"/>
  <Override PartName="/xl/charts/style123.xml" ContentType="application/vnd.ms-office.chartstyle+xml"/>
  <Override PartName="/xl/charts/colors123.xml" ContentType="application/vnd.ms-office.chartcolorstyle+xml"/>
  <Override PartName="/xl/charts/chart124.xml" ContentType="application/vnd.openxmlformats-officedocument.drawingml.chart+xml"/>
  <Override PartName="/xl/charts/style124.xml" ContentType="application/vnd.ms-office.chartstyle+xml"/>
  <Override PartName="/xl/charts/colors124.xml" ContentType="application/vnd.ms-office.chartcolorstyle+xml"/>
  <Override PartName="/xl/charts/chart125.xml" ContentType="application/vnd.openxmlformats-officedocument.drawingml.chart+xml"/>
  <Override PartName="/xl/charts/style125.xml" ContentType="application/vnd.ms-office.chartstyle+xml"/>
  <Override PartName="/xl/charts/colors125.xml" ContentType="application/vnd.ms-office.chartcolorstyle+xml"/>
  <Override PartName="/xl/charts/chart126.xml" ContentType="application/vnd.openxmlformats-officedocument.drawingml.chart+xml"/>
  <Override PartName="/xl/charts/style126.xml" ContentType="application/vnd.ms-office.chartstyle+xml"/>
  <Override PartName="/xl/charts/colors126.xml" ContentType="application/vnd.ms-office.chartcolorstyle+xml"/>
  <Override PartName="/xl/charts/chart127.xml" ContentType="application/vnd.openxmlformats-officedocument.drawingml.chart+xml"/>
  <Override PartName="/xl/charts/style127.xml" ContentType="application/vnd.ms-office.chartstyle+xml"/>
  <Override PartName="/xl/charts/colors127.xml" ContentType="application/vnd.ms-office.chartcolorstyle+xml"/>
  <Override PartName="/xl/charts/chart128.xml" ContentType="application/vnd.openxmlformats-officedocument.drawingml.chart+xml"/>
  <Override PartName="/xl/charts/style128.xml" ContentType="application/vnd.ms-office.chartstyle+xml"/>
  <Override PartName="/xl/charts/colors128.xml" ContentType="application/vnd.ms-office.chartcolorstyle+xml"/>
  <Override PartName="/xl/charts/chart129.xml" ContentType="application/vnd.openxmlformats-officedocument.drawingml.chart+xml"/>
  <Override PartName="/xl/charts/style129.xml" ContentType="application/vnd.ms-office.chartstyle+xml"/>
  <Override PartName="/xl/charts/colors129.xml" ContentType="application/vnd.ms-office.chartcolorstyle+xml"/>
  <Override PartName="/xl/charts/chart130.xml" ContentType="application/vnd.openxmlformats-officedocument.drawingml.chart+xml"/>
  <Override PartName="/xl/charts/style130.xml" ContentType="application/vnd.ms-office.chartstyle+xml"/>
  <Override PartName="/xl/charts/colors130.xml" ContentType="application/vnd.ms-office.chartcolorstyle+xml"/>
  <Override PartName="/xl/charts/chart131.xml" ContentType="application/vnd.openxmlformats-officedocument.drawingml.chart+xml"/>
  <Override PartName="/xl/charts/style131.xml" ContentType="application/vnd.ms-office.chartstyle+xml"/>
  <Override PartName="/xl/charts/colors131.xml" ContentType="application/vnd.ms-office.chartcolorstyle+xml"/>
  <Override PartName="/xl/charts/chart132.xml" ContentType="application/vnd.openxmlformats-officedocument.drawingml.chart+xml"/>
  <Override PartName="/xl/charts/style132.xml" ContentType="application/vnd.ms-office.chartstyle+xml"/>
  <Override PartName="/xl/charts/colors132.xml" ContentType="application/vnd.ms-office.chartcolorstyle+xml"/>
  <Override PartName="/xl/charts/chart133.xml" ContentType="application/vnd.openxmlformats-officedocument.drawingml.chart+xml"/>
  <Override PartName="/xl/charts/style133.xml" ContentType="application/vnd.ms-office.chartstyle+xml"/>
  <Override PartName="/xl/charts/colors133.xml" ContentType="application/vnd.ms-office.chartcolorstyle+xml"/>
  <Override PartName="/xl/charts/chart134.xml" ContentType="application/vnd.openxmlformats-officedocument.drawingml.chart+xml"/>
  <Override PartName="/xl/charts/style134.xml" ContentType="application/vnd.ms-office.chartstyle+xml"/>
  <Override PartName="/xl/charts/colors134.xml" ContentType="application/vnd.ms-office.chartcolorstyle+xml"/>
  <Override PartName="/xl/charts/chart135.xml" ContentType="application/vnd.openxmlformats-officedocument.drawingml.chart+xml"/>
  <Override PartName="/xl/charts/style135.xml" ContentType="application/vnd.ms-office.chartstyle+xml"/>
  <Override PartName="/xl/charts/colors135.xml" ContentType="application/vnd.ms-office.chartcolorstyle+xml"/>
  <Override PartName="/xl/charts/chart136.xml" ContentType="application/vnd.openxmlformats-officedocument.drawingml.chart+xml"/>
  <Override PartName="/xl/charts/style136.xml" ContentType="application/vnd.ms-office.chartstyle+xml"/>
  <Override PartName="/xl/charts/colors136.xml" ContentType="application/vnd.ms-office.chartcolorstyle+xml"/>
  <Override PartName="/xl/charts/chart137.xml" ContentType="application/vnd.openxmlformats-officedocument.drawingml.chart+xml"/>
  <Override PartName="/xl/charts/style137.xml" ContentType="application/vnd.ms-office.chartstyle+xml"/>
  <Override PartName="/xl/charts/colors137.xml" ContentType="application/vnd.ms-office.chartcolorstyle+xml"/>
  <Override PartName="/xl/charts/chart138.xml" ContentType="application/vnd.openxmlformats-officedocument.drawingml.chart+xml"/>
  <Override PartName="/xl/charts/style138.xml" ContentType="application/vnd.ms-office.chartstyle+xml"/>
  <Override PartName="/xl/charts/colors138.xml" ContentType="application/vnd.ms-office.chartcolorstyle+xml"/>
  <Override PartName="/xl/charts/chart139.xml" ContentType="application/vnd.openxmlformats-officedocument.drawingml.chart+xml"/>
  <Override PartName="/xl/charts/style139.xml" ContentType="application/vnd.ms-office.chartstyle+xml"/>
  <Override PartName="/xl/charts/colors139.xml" ContentType="application/vnd.ms-office.chartcolorstyle+xml"/>
  <Override PartName="/xl/charts/chart140.xml" ContentType="application/vnd.openxmlformats-officedocument.drawingml.chart+xml"/>
  <Override PartName="/xl/charts/style140.xml" ContentType="application/vnd.ms-office.chartstyle+xml"/>
  <Override PartName="/xl/charts/colors140.xml" ContentType="application/vnd.ms-office.chartcolorstyle+xml"/>
  <Override PartName="/xl/charts/chart141.xml" ContentType="application/vnd.openxmlformats-officedocument.drawingml.chart+xml"/>
  <Override PartName="/xl/charts/style141.xml" ContentType="application/vnd.ms-office.chartstyle+xml"/>
  <Override PartName="/xl/charts/colors141.xml" ContentType="application/vnd.ms-office.chartcolorstyle+xml"/>
  <Override PartName="/xl/charts/chart142.xml" ContentType="application/vnd.openxmlformats-officedocument.drawingml.chart+xml"/>
  <Override PartName="/xl/charts/style142.xml" ContentType="application/vnd.ms-office.chartstyle+xml"/>
  <Override PartName="/xl/charts/colors142.xml" ContentType="application/vnd.ms-office.chartcolorstyle+xml"/>
  <Override PartName="/xl/charts/chart143.xml" ContentType="application/vnd.openxmlformats-officedocument.drawingml.chart+xml"/>
  <Override PartName="/xl/charts/style143.xml" ContentType="application/vnd.ms-office.chartstyle+xml"/>
  <Override PartName="/xl/charts/colors143.xml" ContentType="application/vnd.ms-office.chartcolorstyle+xml"/>
  <Override PartName="/xl/charts/chart144.xml" ContentType="application/vnd.openxmlformats-officedocument.drawingml.chart+xml"/>
  <Override PartName="/xl/charts/style144.xml" ContentType="application/vnd.ms-office.chartstyle+xml"/>
  <Override PartName="/xl/charts/colors144.xml" ContentType="application/vnd.ms-office.chartcolorstyle+xml"/>
  <Override PartName="/xl/charts/chart145.xml" ContentType="application/vnd.openxmlformats-officedocument.drawingml.chart+xml"/>
  <Override PartName="/xl/charts/style145.xml" ContentType="application/vnd.ms-office.chartstyle+xml"/>
  <Override PartName="/xl/charts/colors145.xml" ContentType="application/vnd.ms-office.chartcolorstyle+xml"/>
  <Override PartName="/xl/charts/chart146.xml" ContentType="application/vnd.openxmlformats-officedocument.drawingml.chart+xml"/>
  <Override PartName="/xl/charts/style146.xml" ContentType="application/vnd.ms-office.chartstyle+xml"/>
  <Override PartName="/xl/charts/colors146.xml" ContentType="application/vnd.ms-office.chartcolorstyle+xml"/>
  <Override PartName="/xl/charts/chart147.xml" ContentType="application/vnd.openxmlformats-officedocument.drawingml.chart+xml"/>
  <Override PartName="/xl/charts/style147.xml" ContentType="application/vnd.ms-office.chartstyle+xml"/>
  <Override PartName="/xl/charts/colors147.xml" ContentType="application/vnd.ms-office.chartcolorstyle+xml"/>
  <Override PartName="/xl/charts/chart148.xml" ContentType="application/vnd.openxmlformats-officedocument.drawingml.chart+xml"/>
  <Override PartName="/xl/charts/style148.xml" ContentType="application/vnd.ms-office.chartstyle+xml"/>
  <Override PartName="/xl/charts/colors148.xml" ContentType="application/vnd.ms-office.chartcolorstyle+xml"/>
  <Override PartName="/xl/charts/chart149.xml" ContentType="application/vnd.openxmlformats-officedocument.drawingml.chart+xml"/>
  <Override PartName="/xl/charts/style149.xml" ContentType="application/vnd.ms-office.chartstyle+xml"/>
  <Override PartName="/xl/charts/colors149.xml" ContentType="application/vnd.ms-office.chartcolorstyle+xml"/>
  <Override PartName="/xl/charts/chart150.xml" ContentType="application/vnd.openxmlformats-officedocument.drawingml.chart+xml"/>
  <Override PartName="/xl/charts/style150.xml" ContentType="application/vnd.ms-office.chartstyle+xml"/>
  <Override PartName="/xl/charts/colors150.xml" ContentType="application/vnd.ms-office.chartcolorstyle+xml"/>
  <Override PartName="/xl/charts/chart151.xml" ContentType="application/vnd.openxmlformats-officedocument.drawingml.chart+xml"/>
  <Override PartName="/xl/charts/style151.xml" ContentType="application/vnd.ms-office.chartstyle+xml"/>
  <Override PartName="/xl/charts/colors15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WinterGrabSamples\"/>
    </mc:Choice>
  </mc:AlternateContent>
  <bookViews>
    <workbookView xWindow="0" yWindow="0" windowWidth="19200" windowHeight="7260" activeTab="1"/>
  </bookViews>
  <sheets>
    <sheet name="FlowGrabJoin" sheetId="1" r:id="rId1"/>
    <sheet name="FlowGrabJoin  GRAPH (2)" sheetId="2" r:id="rId2"/>
    <sheet name="TP" sheetId="3" r:id="rId3"/>
    <sheet name="TDP" sheetId="4" r:id="rId4"/>
  </sheets>
  <definedNames>
    <definedName name="_xlnm._FilterDatabase" localSheetId="1" hidden="1">'FlowGrabJoin  GRAPH (2)'!$P$1:$P$159</definedName>
    <definedName name="FlowGrabJoin">FlowGrabJoin!$A$1:$J$159</definedName>
  </definedNames>
  <calcPr calcId="152511"/>
</workbook>
</file>

<file path=xl/calcChain.xml><?xml version="1.0" encoding="utf-8"?>
<calcChain xmlns="http://schemas.openxmlformats.org/spreadsheetml/2006/main">
  <c r="D2" i="4" l="1"/>
  <c r="F8" i="4"/>
  <c r="F8" i="3"/>
  <c r="I23" i="2"/>
  <c r="K23" i="2" s="1"/>
  <c r="J23" i="2"/>
  <c r="L23" i="2" s="1"/>
  <c r="R23" i="2"/>
  <c r="I69" i="2"/>
  <c r="K69" i="2" s="1"/>
  <c r="J69" i="2"/>
  <c r="L69" i="2" s="1"/>
  <c r="R69" i="2"/>
  <c r="E6" i="3"/>
  <c r="E4" i="4"/>
  <c r="E4" i="3"/>
  <c r="F3" i="4"/>
  <c r="I29" i="2" l="1"/>
  <c r="K29" i="2" s="1"/>
  <c r="J29" i="2"/>
  <c r="L29" i="2" s="1"/>
  <c r="R29" i="2"/>
  <c r="E9" i="3"/>
  <c r="H9" i="3" s="1"/>
  <c r="K9" i="3" s="1"/>
  <c r="F5" i="3"/>
  <c r="F3" i="3"/>
  <c r="I3" i="3" s="1"/>
  <c r="L3" i="3" s="1"/>
  <c r="G3" i="4"/>
  <c r="J3" i="4" s="1"/>
  <c r="I3" i="4"/>
  <c r="L3" i="4" s="1"/>
  <c r="G4" i="4"/>
  <c r="J4" i="4" s="1"/>
  <c r="H4" i="4"/>
  <c r="K4" i="4" s="1"/>
  <c r="H5" i="4"/>
  <c r="K5" i="4" s="1"/>
  <c r="I5" i="4"/>
  <c r="I6" i="4"/>
  <c r="L6" i="4" s="1"/>
  <c r="G7" i="4"/>
  <c r="J7" i="4" s="1"/>
  <c r="G8" i="4"/>
  <c r="J8" i="4" s="1"/>
  <c r="H8" i="4"/>
  <c r="K8" i="4" s="1"/>
  <c r="I8" i="4"/>
  <c r="L8" i="4" s="1"/>
  <c r="I9" i="4"/>
  <c r="L9" i="4" s="1"/>
  <c r="G11" i="4"/>
  <c r="J11" i="4" s="1"/>
  <c r="H12" i="4"/>
  <c r="K12" i="4" s="1"/>
  <c r="I13" i="4"/>
  <c r="G2" i="4"/>
  <c r="J2" i="4" s="1"/>
  <c r="G4" i="3"/>
  <c r="J4" i="3" s="1"/>
  <c r="H4" i="3"/>
  <c r="K4" i="3" s="1"/>
  <c r="I5" i="3"/>
  <c r="L5" i="3" s="1"/>
  <c r="H6" i="3"/>
  <c r="K6" i="3" s="1"/>
  <c r="I6" i="3"/>
  <c r="L6" i="3" s="1"/>
  <c r="G8" i="3"/>
  <c r="J8" i="3" s="1"/>
  <c r="I8" i="3"/>
  <c r="L8" i="3" s="1"/>
  <c r="I9" i="3"/>
  <c r="L9" i="3" s="1"/>
  <c r="G11" i="3"/>
  <c r="J11" i="3" s="1"/>
  <c r="H12" i="3"/>
  <c r="K12" i="3" s="1"/>
  <c r="I13" i="3"/>
  <c r="L13" i="3"/>
  <c r="L13" i="4"/>
  <c r="L5" i="4"/>
  <c r="F13" i="4"/>
  <c r="E13" i="4"/>
  <c r="H13" i="4" s="1"/>
  <c r="K13" i="4" s="1"/>
  <c r="D13" i="4"/>
  <c r="G13" i="4" s="1"/>
  <c r="J13" i="4" s="1"/>
  <c r="F12" i="4"/>
  <c r="I12" i="4" s="1"/>
  <c r="L12" i="4" s="1"/>
  <c r="E12" i="4"/>
  <c r="D12" i="4"/>
  <c r="G12" i="4" s="1"/>
  <c r="J12" i="4" s="1"/>
  <c r="F11" i="4"/>
  <c r="I11" i="4" s="1"/>
  <c r="L11" i="4" s="1"/>
  <c r="E11" i="4"/>
  <c r="H11" i="4" s="1"/>
  <c r="K11" i="4" s="1"/>
  <c r="D11" i="4"/>
  <c r="F10" i="4"/>
  <c r="I10" i="4" s="1"/>
  <c r="L10" i="4" s="1"/>
  <c r="E10" i="4"/>
  <c r="H10" i="4" s="1"/>
  <c r="K10" i="4" s="1"/>
  <c r="D10" i="4"/>
  <c r="G10" i="4" s="1"/>
  <c r="J10" i="4" s="1"/>
  <c r="F9" i="4"/>
  <c r="E9" i="4"/>
  <c r="H9" i="4" s="1"/>
  <c r="K9" i="4" s="1"/>
  <c r="D9" i="4"/>
  <c r="G9" i="4" s="1"/>
  <c r="J9" i="4" s="1"/>
  <c r="E8" i="4"/>
  <c r="D8" i="4"/>
  <c r="F7" i="4"/>
  <c r="I7" i="4" s="1"/>
  <c r="L7" i="4" s="1"/>
  <c r="E7" i="4"/>
  <c r="H7" i="4" s="1"/>
  <c r="K7" i="4" s="1"/>
  <c r="D7" i="4"/>
  <c r="F6" i="4"/>
  <c r="E6" i="4"/>
  <c r="H6" i="4" s="1"/>
  <c r="K6" i="4" s="1"/>
  <c r="D6" i="4"/>
  <c r="G6" i="4" s="1"/>
  <c r="J6" i="4" s="1"/>
  <c r="F5" i="4"/>
  <c r="E5" i="4"/>
  <c r="D5" i="4"/>
  <c r="G5" i="4" s="1"/>
  <c r="J5" i="4" s="1"/>
  <c r="F4" i="4"/>
  <c r="I4" i="4" s="1"/>
  <c r="L4" i="4" s="1"/>
  <c r="D4" i="4"/>
  <c r="E3" i="4"/>
  <c r="H3" i="4" s="1"/>
  <c r="K3" i="4" s="1"/>
  <c r="D3" i="4"/>
  <c r="F2" i="4"/>
  <c r="I2" i="4" s="1"/>
  <c r="L2" i="4" s="1"/>
  <c r="E2" i="4"/>
  <c r="H2" i="4" s="1"/>
  <c r="K2" i="4" s="1"/>
  <c r="F13" i="3"/>
  <c r="E13" i="3"/>
  <c r="H13" i="3" s="1"/>
  <c r="K13" i="3" s="1"/>
  <c r="D13" i="3"/>
  <c r="G13" i="3" s="1"/>
  <c r="J13" i="3" s="1"/>
  <c r="F12" i="3"/>
  <c r="I12" i="3" s="1"/>
  <c r="L12" i="3" s="1"/>
  <c r="E12" i="3"/>
  <c r="D12" i="3"/>
  <c r="G12" i="3" s="1"/>
  <c r="J12" i="3" s="1"/>
  <c r="F11" i="3"/>
  <c r="I11" i="3" s="1"/>
  <c r="L11" i="3" s="1"/>
  <c r="E11" i="3"/>
  <c r="H11" i="3" s="1"/>
  <c r="K11" i="3" s="1"/>
  <c r="D11" i="3"/>
  <c r="F10" i="3"/>
  <c r="I10" i="3" s="1"/>
  <c r="L10" i="3" s="1"/>
  <c r="E10" i="3"/>
  <c r="H10" i="3" s="1"/>
  <c r="K10" i="3" s="1"/>
  <c r="D10" i="3"/>
  <c r="G10" i="3" s="1"/>
  <c r="J10" i="3" s="1"/>
  <c r="F9" i="3"/>
  <c r="D9" i="3"/>
  <c r="G9" i="3" s="1"/>
  <c r="J9" i="3" s="1"/>
  <c r="E8" i="3"/>
  <c r="H8" i="3" s="1"/>
  <c r="K8" i="3" s="1"/>
  <c r="D8" i="3"/>
  <c r="F7" i="3"/>
  <c r="I7" i="3" s="1"/>
  <c r="L7" i="3" s="1"/>
  <c r="E7" i="3"/>
  <c r="H7" i="3" s="1"/>
  <c r="K7" i="3" s="1"/>
  <c r="D7" i="3"/>
  <c r="G7" i="3" s="1"/>
  <c r="J7" i="3" s="1"/>
  <c r="F6" i="3"/>
  <c r="D6" i="3"/>
  <c r="G6" i="3" s="1"/>
  <c r="J6" i="3" s="1"/>
  <c r="E5" i="3"/>
  <c r="H5" i="3" s="1"/>
  <c r="K5" i="3" s="1"/>
  <c r="D5" i="3"/>
  <c r="G5" i="3" s="1"/>
  <c r="J5" i="3" s="1"/>
  <c r="F4" i="3"/>
  <c r="I4" i="3" s="1"/>
  <c r="L4" i="3" s="1"/>
  <c r="D4" i="3"/>
  <c r="E3" i="3"/>
  <c r="H3" i="3" s="1"/>
  <c r="K3" i="3" s="1"/>
  <c r="D3" i="3"/>
  <c r="G3" i="3" s="1"/>
  <c r="J3" i="3" s="1"/>
  <c r="F2" i="3"/>
  <c r="I2" i="3" s="1"/>
  <c r="L2" i="3" s="1"/>
  <c r="E2" i="3"/>
  <c r="H2" i="3" s="1"/>
  <c r="K2" i="3" s="1"/>
  <c r="D2" i="3"/>
  <c r="G2" i="3" s="1"/>
  <c r="J2" i="3" s="1"/>
  <c r="I20" i="2" l="1"/>
  <c r="K20" i="2" s="1"/>
  <c r="J20" i="2"/>
  <c r="L20" i="2" s="1"/>
  <c r="I104" i="2"/>
  <c r="K104" i="2" s="1"/>
  <c r="J104" i="2"/>
  <c r="L104" i="2" s="1"/>
  <c r="I143" i="2"/>
  <c r="K143" i="2" s="1"/>
  <c r="J143" i="2"/>
  <c r="L143" i="2" s="1"/>
  <c r="R159" i="2" l="1"/>
  <c r="J159" i="2"/>
  <c r="L159" i="2" s="1"/>
  <c r="I159" i="2"/>
  <c r="K159" i="2" s="1"/>
  <c r="R154" i="2"/>
  <c r="J154" i="2"/>
  <c r="L154" i="2" s="1"/>
  <c r="I154" i="2"/>
  <c r="K154" i="2" s="1"/>
  <c r="R153" i="2"/>
  <c r="J153" i="2"/>
  <c r="L153" i="2" s="1"/>
  <c r="I153" i="2"/>
  <c r="K153" i="2" s="1"/>
  <c r="R152" i="2"/>
  <c r="J152" i="2"/>
  <c r="L152" i="2" s="1"/>
  <c r="I152" i="2"/>
  <c r="K152" i="2" s="1"/>
  <c r="R151" i="2"/>
  <c r="J151" i="2"/>
  <c r="L151" i="2" s="1"/>
  <c r="I151" i="2"/>
  <c r="K151" i="2" s="1"/>
  <c r="R150" i="2"/>
  <c r="J150" i="2"/>
  <c r="L150" i="2" s="1"/>
  <c r="I150" i="2"/>
  <c r="K150" i="2" s="1"/>
  <c r="R149" i="2"/>
  <c r="J149" i="2"/>
  <c r="L149" i="2" s="1"/>
  <c r="I149" i="2"/>
  <c r="K149" i="2" s="1"/>
  <c r="R148" i="2"/>
  <c r="J148" i="2"/>
  <c r="L148" i="2" s="1"/>
  <c r="I148" i="2"/>
  <c r="K148" i="2" s="1"/>
  <c r="R147" i="2"/>
  <c r="J147" i="2"/>
  <c r="L147" i="2" s="1"/>
  <c r="I147" i="2"/>
  <c r="K147" i="2" s="1"/>
  <c r="R146" i="2"/>
  <c r="J146" i="2"/>
  <c r="L146" i="2" s="1"/>
  <c r="I146" i="2"/>
  <c r="K146" i="2" s="1"/>
  <c r="R145" i="2"/>
  <c r="J145" i="2"/>
  <c r="L145" i="2" s="1"/>
  <c r="I145" i="2"/>
  <c r="K145" i="2" s="1"/>
  <c r="R144" i="2"/>
  <c r="J144" i="2"/>
  <c r="L144" i="2" s="1"/>
  <c r="I144" i="2"/>
  <c r="K144" i="2" s="1"/>
  <c r="R143" i="2"/>
  <c r="R142" i="2"/>
  <c r="J142" i="2"/>
  <c r="L142" i="2" s="1"/>
  <c r="I142" i="2"/>
  <c r="K142" i="2" s="1"/>
  <c r="R141" i="2"/>
  <c r="J141" i="2"/>
  <c r="L141" i="2" s="1"/>
  <c r="I141" i="2"/>
  <c r="K141" i="2" s="1"/>
  <c r="R140" i="2"/>
  <c r="J140" i="2"/>
  <c r="L140" i="2" s="1"/>
  <c r="I140" i="2"/>
  <c r="K140" i="2" s="1"/>
  <c r="R139" i="2"/>
  <c r="J139" i="2"/>
  <c r="L139" i="2" s="1"/>
  <c r="I139" i="2"/>
  <c r="K139" i="2" s="1"/>
  <c r="R138" i="2"/>
  <c r="J138" i="2"/>
  <c r="L138" i="2" s="1"/>
  <c r="I138" i="2"/>
  <c r="K138" i="2" s="1"/>
  <c r="R137" i="2"/>
  <c r="J137" i="2"/>
  <c r="L137" i="2" s="1"/>
  <c r="I137" i="2"/>
  <c r="K137" i="2" s="1"/>
  <c r="R136" i="2"/>
  <c r="J136" i="2"/>
  <c r="L136" i="2" s="1"/>
  <c r="I136" i="2"/>
  <c r="K136" i="2" s="1"/>
  <c r="R135" i="2"/>
  <c r="J135" i="2"/>
  <c r="L135" i="2" s="1"/>
  <c r="I135" i="2"/>
  <c r="K135" i="2" s="1"/>
  <c r="R134" i="2"/>
  <c r="J134" i="2"/>
  <c r="L134" i="2" s="1"/>
  <c r="I134" i="2"/>
  <c r="K134" i="2" s="1"/>
  <c r="R133" i="2"/>
  <c r="J133" i="2"/>
  <c r="L133" i="2" s="1"/>
  <c r="I133" i="2"/>
  <c r="K133" i="2" s="1"/>
  <c r="R132" i="2"/>
  <c r="J132" i="2"/>
  <c r="L132" i="2" s="1"/>
  <c r="I132" i="2"/>
  <c r="K132" i="2" s="1"/>
  <c r="R131" i="2"/>
  <c r="J131" i="2"/>
  <c r="L131" i="2" s="1"/>
  <c r="I131" i="2"/>
  <c r="K131" i="2" s="1"/>
  <c r="R129" i="2"/>
  <c r="J129" i="2"/>
  <c r="L129" i="2" s="1"/>
  <c r="I129" i="2"/>
  <c r="K129" i="2" s="1"/>
  <c r="R128" i="2"/>
  <c r="J128" i="2"/>
  <c r="L128" i="2" s="1"/>
  <c r="I128" i="2"/>
  <c r="K128" i="2" s="1"/>
  <c r="R127" i="2"/>
  <c r="J127" i="2"/>
  <c r="L127" i="2" s="1"/>
  <c r="I127" i="2"/>
  <c r="K127" i="2" s="1"/>
  <c r="R126" i="2"/>
  <c r="J126" i="2"/>
  <c r="L126" i="2" s="1"/>
  <c r="I126" i="2"/>
  <c r="K126" i="2" s="1"/>
  <c r="R125" i="2"/>
  <c r="J125" i="2"/>
  <c r="L125" i="2" s="1"/>
  <c r="I125" i="2"/>
  <c r="K125" i="2" s="1"/>
  <c r="R124" i="2"/>
  <c r="J124" i="2"/>
  <c r="L124" i="2" s="1"/>
  <c r="I124" i="2"/>
  <c r="K124" i="2" s="1"/>
  <c r="R123" i="2"/>
  <c r="J123" i="2"/>
  <c r="L123" i="2" s="1"/>
  <c r="I123" i="2"/>
  <c r="K123" i="2" s="1"/>
  <c r="R122" i="2"/>
  <c r="J122" i="2"/>
  <c r="L122" i="2" s="1"/>
  <c r="I122" i="2"/>
  <c r="K122" i="2" s="1"/>
  <c r="R121" i="2"/>
  <c r="J121" i="2"/>
  <c r="L121" i="2" s="1"/>
  <c r="I121" i="2"/>
  <c r="K121" i="2" s="1"/>
  <c r="R120" i="2"/>
  <c r="J120" i="2"/>
  <c r="L120" i="2" s="1"/>
  <c r="I120" i="2"/>
  <c r="K120" i="2" s="1"/>
  <c r="R119" i="2"/>
  <c r="J119" i="2"/>
  <c r="L119" i="2" s="1"/>
  <c r="I119" i="2"/>
  <c r="K119" i="2" s="1"/>
  <c r="R118" i="2"/>
  <c r="J118" i="2"/>
  <c r="L118" i="2" s="1"/>
  <c r="I118" i="2"/>
  <c r="K118" i="2" s="1"/>
  <c r="R117" i="2"/>
  <c r="J117" i="2"/>
  <c r="L117" i="2" s="1"/>
  <c r="I117" i="2"/>
  <c r="K117" i="2" s="1"/>
  <c r="R116" i="2"/>
  <c r="J116" i="2"/>
  <c r="L116" i="2" s="1"/>
  <c r="I116" i="2"/>
  <c r="K116" i="2" s="1"/>
  <c r="R115" i="2"/>
  <c r="J115" i="2"/>
  <c r="L115" i="2" s="1"/>
  <c r="I115" i="2"/>
  <c r="K115" i="2" s="1"/>
  <c r="R114" i="2"/>
  <c r="J114" i="2"/>
  <c r="L114" i="2" s="1"/>
  <c r="I114" i="2"/>
  <c r="K114" i="2" s="1"/>
  <c r="R113" i="2"/>
  <c r="J113" i="2"/>
  <c r="L113" i="2" s="1"/>
  <c r="I113" i="2"/>
  <c r="K113" i="2" s="1"/>
  <c r="R112" i="2"/>
  <c r="J112" i="2"/>
  <c r="L112" i="2" s="1"/>
  <c r="I112" i="2"/>
  <c r="K112" i="2" s="1"/>
  <c r="R111" i="2"/>
  <c r="J111" i="2"/>
  <c r="L111" i="2" s="1"/>
  <c r="I111" i="2"/>
  <c r="K111" i="2" s="1"/>
  <c r="R110" i="2"/>
  <c r="J110" i="2"/>
  <c r="L110" i="2" s="1"/>
  <c r="I110" i="2"/>
  <c r="K110" i="2" s="1"/>
  <c r="R109" i="2"/>
  <c r="J109" i="2"/>
  <c r="L109" i="2" s="1"/>
  <c r="I109" i="2"/>
  <c r="K109" i="2" s="1"/>
  <c r="R108" i="2"/>
  <c r="J108" i="2"/>
  <c r="L108" i="2" s="1"/>
  <c r="I108" i="2"/>
  <c r="K108" i="2" s="1"/>
  <c r="R107" i="2"/>
  <c r="J107" i="2"/>
  <c r="L107" i="2" s="1"/>
  <c r="I107" i="2"/>
  <c r="K107" i="2" s="1"/>
  <c r="R106" i="2"/>
  <c r="J106" i="2"/>
  <c r="L106" i="2" s="1"/>
  <c r="I106" i="2"/>
  <c r="K106" i="2" s="1"/>
  <c r="R105" i="2"/>
  <c r="J105" i="2"/>
  <c r="L105" i="2" s="1"/>
  <c r="I105" i="2"/>
  <c r="K105" i="2" s="1"/>
  <c r="R104" i="2"/>
  <c r="R103" i="2"/>
  <c r="J103" i="2"/>
  <c r="L103" i="2" s="1"/>
  <c r="I103" i="2"/>
  <c r="K103" i="2" s="1"/>
  <c r="R102" i="2"/>
  <c r="J102" i="2"/>
  <c r="L102" i="2" s="1"/>
  <c r="I102" i="2"/>
  <c r="K102" i="2" s="1"/>
  <c r="R101" i="2"/>
  <c r="J101" i="2"/>
  <c r="L101" i="2" s="1"/>
  <c r="I101" i="2"/>
  <c r="K101" i="2" s="1"/>
  <c r="R100" i="2"/>
  <c r="J100" i="2"/>
  <c r="L100" i="2" s="1"/>
  <c r="I100" i="2"/>
  <c r="K100" i="2" s="1"/>
  <c r="R99" i="2"/>
  <c r="J99" i="2"/>
  <c r="L99" i="2" s="1"/>
  <c r="I99" i="2"/>
  <c r="K99" i="2" s="1"/>
  <c r="R98" i="2"/>
  <c r="J98" i="2"/>
  <c r="L98" i="2" s="1"/>
  <c r="I98" i="2"/>
  <c r="K98" i="2" s="1"/>
  <c r="R97" i="2"/>
  <c r="J97" i="2"/>
  <c r="L97" i="2" s="1"/>
  <c r="I97" i="2"/>
  <c r="K97" i="2" s="1"/>
  <c r="R96" i="2"/>
  <c r="J96" i="2"/>
  <c r="L96" i="2" s="1"/>
  <c r="I96" i="2"/>
  <c r="K96" i="2" s="1"/>
  <c r="R95" i="2"/>
  <c r="J95" i="2"/>
  <c r="L95" i="2" s="1"/>
  <c r="I95" i="2"/>
  <c r="K95" i="2" s="1"/>
  <c r="R94" i="2"/>
  <c r="J94" i="2"/>
  <c r="L94" i="2" s="1"/>
  <c r="I94" i="2"/>
  <c r="K94" i="2" s="1"/>
  <c r="R93" i="2"/>
  <c r="J93" i="2"/>
  <c r="L93" i="2" s="1"/>
  <c r="I93" i="2"/>
  <c r="K93" i="2" s="1"/>
  <c r="R92" i="2"/>
  <c r="J92" i="2"/>
  <c r="L92" i="2" s="1"/>
  <c r="I92" i="2"/>
  <c r="K92" i="2" s="1"/>
  <c r="R91" i="2"/>
  <c r="J91" i="2"/>
  <c r="L91" i="2" s="1"/>
  <c r="I91" i="2"/>
  <c r="K91" i="2" s="1"/>
  <c r="R90" i="2"/>
  <c r="J90" i="2"/>
  <c r="L90" i="2" s="1"/>
  <c r="I90" i="2"/>
  <c r="K90" i="2" s="1"/>
  <c r="R89" i="2"/>
  <c r="J89" i="2"/>
  <c r="L89" i="2" s="1"/>
  <c r="I89" i="2"/>
  <c r="K89" i="2" s="1"/>
  <c r="R88" i="2"/>
  <c r="J88" i="2"/>
  <c r="L88" i="2" s="1"/>
  <c r="I88" i="2"/>
  <c r="K88" i="2" s="1"/>
  <c r="R87" i="2"/>
  <c r="J87" i="2"/>
  <c r="L87" i="2" s="1"/>
  <c r="I87" i="2"/>
  <c r="K87" i="2" s="1"/>
  <c r="R86" i="2"/>
  <c r="J86" i="2"/>
  <c r="L86" i="2" s="1"/>
  <c r="I86" i="2"/>
  <c r="K86" i="2" s="1"/>
  <c r="R85" i="2"/>
  <c r="J85" i="2"/>
  <c r="L85" i="2" s="1"/>
  <c r="I85" i="2"/>
  <c r="K85" i="2" s="1"/>
  <c r="R84" i="2"/>
  <c r="J84" i="2"/>
  <c r="L84" i="2" s="1"/>
  <c r="I84" i="2"/>
  <c r="K84" i="2" s="1"/>
  <c r="R83" i="2"/>
  <c r="J83" i="2"/>
  <c r="L83" i="2" s="1"/>
  <c r="I83" i="2"/>
  <c r="K83" i="2" s="1"/>
  <c r="R82" i="2"/>
  <c r="J82" i="2"/>
  <c r="L82" i="2" s="1"/>
  <c r="I82" i="2"/>
  <c r="K82" i="2" s="1"/>
  <c r="R81" i="2"/>
  <c r="J81" i="2"/>
  <c r="L81" i="2" s="1"/>
  <c r="I81" i="2"/>
  <c r="K81" i="2" s="1"/>
  <c r="R80" i="2"/>
  <c r="J80" i="2"/>
  <c r="L80" i="2" s="1"/>
  <c r="I80" i="2"/>
  <c r="K80" i="2" s="1"/>
  <c r="R79" i="2"/>
  <c r="J79" i="2"/>
  <c r="L79" i="2" s="1"/>
  <c r="I79" i="2"/>
  <c r="K79" i="2" s="1"/>
  <c r="R78" i="2"/>
  <c r="J78" i="2"/>
  <c r="L78" i="2" s="1"/>
  <c r="I78" i="2"/>
  <c r="K78" i="2" s="1"/>
  <c r="R77" i="2"/>
  <c r="J77" i="2"/>
  <c r="L77" i="2" s="1"/>
  <c r="I77" i="2"/>
  <c r="K77" i="2" s="1"/>
  <c r="R76" i="2"/>
  <c r="J76" i="2"/>
  <c r="L76" i="2" s="1"/>
  <c r="I76" i="2"/>
  <c r="K76" i="2" s="1"/>
  <c r="R75" i="2"/>
  <c r="J75" i="2"/>
  <c r="L75" i="2" s="1"/>
  <c r="I75" i="2"/>
  <c r="K75" i="2" s="1"/>
  <c r="R74" i="2"/>
  <c r="J74" i="2"/>
  <c r="L74" i="2" s="1"/>
  <c r="I74" i="2"/>
  <c r="K74" i="2" s="1"/>
  <c r="R73" i="2"/>
  <c r="J73" i="2"/>
  <c r="L73" i="2" s="1"/>
  <c r="I73" i="2"/>
  <c r="K73" i="2" s="1"/>
  <c r="R72" i="2"/>
  <c r="J72" i="2"/>
  <c r="L72" i="2" s="1"/>
  <c r="I72" i="2"/>
  <c r="K72" i="2" s="1"/>
  <c r="R71" i="2"/>
  <c r="J71" i="2"/>
  <c r="L71" i="2" s="1"/>
  <c r="I71" i="2"/>
  <c r="K71" i="2" s="1"/>
  <c r="R70" i="2"/>
  <c r="J70" i="2"/>
  <c r="L70" i="2" s="1"/>
  <c r="I70" i="2"/>
  <c r="K70" i="2" s="1"/>
  <c r="R68" i="2"/>
  <c r="J68" i="2"/>
  <c r="L68" i="2" s="1"/>
  <c r="I68" i="2"/>
  <c r="K68" i="2" s="1"/>
  <c r="R67" i="2"/>
  <c r="J67" i="2"/>
  <c r="L67" i="2" s="1"/>
  <c r="I67" i="2"/>
  <c r="K67" i="2" s="1"/>
  <c r="R66" i="2"/>
  <c r="J66" i="2"/>
  <c r="L66" i="2" s="1"/>
  <c r="I66" i="2"/>
  <c r="K66" i="2" s="1"/>
  <c r="R65" i="2"/>
  <c r="I65" i="2"/>
  <c r="K65" i="2" s="1"/>
  <c r="R64" i="2"/>
  <c r="J64" i="2"/>
  <c r="L64" i="2" s="1"/>
  <c r="I64" i="2"/>
  <c r="K64" i="2" s="1"/>
  <c r="R63" i="2"/>
  <c r="J63" i="2"/>
  <c r="L63" i="2" s="1"/>
  <c r="I63" i="2"/>
  <c r="K63" i="2" s="1"/>
  <c r="R62" i="2"/>
  <c r="J62" i="2"/>
  <c r="L62" i="2" s="1"/>
  <c r="I62" i="2"/>
  <c r="K62" i="2" s="1"/>
  <c r="R61" i="2"/>
  <c r="J61" i="2"/>
  <c r="L61" i="2" s="1"/>
  <c r="I61" i="2"/>
  <c r="K61" i="2" s="1"/>
  <c r="R60" i="2"/>
  <c r="J60" i="2"/>
  <c r="L60" i="2" s="1"/>
  <c r="I60" i="2"/>
  <c r="K60" i="2" s="1"/>
  <c r="R59" i="2"/>
  <c r="J59" i="2"/>
  <c r="L59" i="2" s="1"/>
  <c r="I59" i="2"/>
  <c r="K59" i="2" s="1"/>
  <c r="R58" i="2"/>
  <c r="J58" i="2"/>
  <c r="L58" i="2" s="1"/>
  <c r="I58" i="2"/>
  <c r="K58" i="2" s="1"/>
  <c r="R57" i="2"/>
  <c r="J57" i="2"/>
  <c r="L57" i="2" s="1"/>
  <c r="I57" i="2"/>
  <c r="K57" i="2" s="1"/>
  <c r="R56" i="2"/>
  <c r="J56" i="2"/>
  <c r="L56" i="2" s="1"/>
  <c r="I56" i="2"/>
  <c r="K56" i="2" s="1"/>
  <c r="R55" i="2"/>
  <c r="J55" i="2"/>
  <c r="L55" i="2" s="1"/>
  <c r="I55" i="2"/>
  <c r="K55" i="2" s="1"/>
  <c r="R54" i="2"/>
  <c r="J54" i="2"/>
  <c r="L54" i="2" s="1"/>
  <c r="I54" i="2"/>
  <c r="K54" i="2" s="1"/>
  <c r="R53" i="2"/>
  <c r="J53" i="2"/>
  <c r="L53" i="2" s="1"/>
  <c r="I53" i="2"/>
  <c r="K53" i="2" s="1"/>
  <c r="R52" i="2"/>
  <c r="J52" i="2"/>
  <c r="L52" i="2" s="1"/>
  <c r="I52" i="2"/>
  <c r="K52" i="2" s="1"/>
  <c r="R51" i="2"/>
  <c r="J51" i="2"/>
  <c r="L51" i="2" s="1"/>
  <c r="I51" i="2"/>
  <c r="K51" i="2" s="1"/>
  <c r="R50" i="2"/>
  <c r="J50" i="2"/>
  <c r="L50" i="2" s="1"/>
  <c r="I50" i="2"/>
  <c r="K50" i="2" s="1"/>
  <c r="R49" i="2"/>
  <c r="J49" i="2"/>
  <c r="L49" i="2" s="1"/>
  <c r="I49" i="2"/>
  <c r="K49" i="2" s="1"/>
  <c r="R48" i="2"/>
  <c r="J48" i="2"/>
  <c r="L48" i="2" s="1"/>
  <c r="I48" i="2"/>
  <c r="K48" i="2" s="1"/>
  <c r="R47" i="2"/>
  <c r="J47" i="2"/>
  <c r="L47" i="2" s="1"/>
  <c r="I47" i="2"/>
  <c r="K47" i="2" s="1"/>
  <c r="R46" i="2"/>
  <c r="J46" i="2"/>
  <c r="L46" i="2" s="1"/>
  <c r="I46" i="2"/>
  <c r="K46" i="2" s="1"/>
  <c r="R45" i="2"/>
  <c r="J45" i="2"/>
  <c r="L45" i="2" s="1"/>
  <c r="I45" i="2"/>
  <c r="K45" i="2" s="1"/>
  <c r="R44" i="2"/>
  <c r="J44" i="2"/>
  <c r="L44" i="2" s="1"/>
  <c r="I44" i="2"/>
  <c r="K44" i="2" s="1"/>
  <c r="R43" i="2"/>
  <c r="J43" i="2"/>
  <c r="L43" i="2" s="1"/>
  <c r="I43" i="2"/>
  <c r="K43" i="2" s="1"/>
  <c r="R42" i="2"/>
  <c r="J42" i="2"/>
  <c r="L42" i="2" s="1"/>
  <c r="I42" i="2"/>
  <c r="K42" i="2" s="1"/>
  <c r="R41" i="2"/>
  <c r="J41" i="2"/>
  <c r="L41" i="2" s="1"/>
  <c r="I41" i="2"/>
  <c r="K41" i="2" s="1"/>
  <c r="R40" i="2"/>
  <c r="J40" i="2"/>
  <c r="L40" i="2" s="1"/>
  <c r="I40" i="2"/>
  <c r="K40" i="2" s="1"/>
  <c r="R39" i="2"/>
  <c r="J39" i="2"/>
  <c r="L39" i="2" s="1"/>
  <c r="I39" i="2"/>
  <c r="K39" i="2" s="1"/>
  <c r="R38" i="2"/>
  <c r="J38" i="2"/>
  <c r="L38" i="2" s="1"/>
  <c r="I38" i="2"/>
  <c r="K38" i="2" s="1"/>
  <c r="R37" i="2"/>
  <c r="J37" i="2"/>
  <c r="L37" i="2" s="1"/>
  <c r="I37" i="2"/>
  <c r="K37" i="2" s="1"/>
  <c r="R36" i="2"/>
  <c r="J36" i="2"/>
  <c r="L36" i="2" s="1"/>
  <c r="I36" i="2"/>
  <c r="K36" i="2" s="1"/>
  <c r="R35" i="2"/>
  <c r="I35" i="2"/>
  <c r="K35" i="2" s="1"/>
  <c r="R34" i="2"/>
  <c r="J34" i="2"/>
  <c r="L34" i="2" s="1"/>
  <c r="I34" i="2"/>
  <c r="K34" i="2" s="1"/>
  <c r="R33" i="2"/>
  <c r="J33" i="2"/>
  <c r="L33" i="2" s="1"/>
  <c r="I33" i="2"/>
  <c r="K33" i="2" s="1"/>
  <c r="R32" i="2"/>
  <c r="J32" i="2"/>
  <c r="L32" i="2" s="1"/>
  <c r="I32" i="2"/>
  <c r="K32" i="2" s="1"/>
  <c r="R31" i="2"/>
  <c r="J31" i="2"/>
  <c r="L31" i="2" s="1"/>
  <c r="I31" i="2"/>
  <c r="K31" i="2" s="1"/>
  <c r="R30" i="2"/>
  <c r="J30" i="2"/>
  <c r="L30" i="2" s="1"/>
  <c r="I30" i="2"/>
  <c r="K30" i="2" s="1"/>
  <c r="R28" i="2"/>
  <c r="J28" i="2"/>
  <c r="L28" i="2" s="1"/>
  <c r="I28" i="2"/>
  <c r="K28" i="2" s="1"/>
  <c r="R27" i="2"/>
  <c r="J27" i="2"/>
  <c r="L27" i="2" s="1"/>
  <c r="I27" i="2"/>
  <c r="K27" i="2" s="1"/>
  <c r="R26" i="2"/>
  <c r="J26" i="2"/>
  <c r="L26" i="2" s="1"/>
  <c r="I26" i="2"/>
  <c r="K26" i="2" s="1"/>
  <c r="R25" i="2"/>
  <c r="J25" i="2"/>
  <c r="L25" i="2" s="1"/>
  <c r="I25" i="2"/>
  <c r="K25" i="2" s="1"/>
  <c r="R24" i="2"/>
  <c r="I24" i="2"/>
  <c r="K24" i="2" s="1"/>
  <c r="R22" i="2"/>
  <c r="J22" i="2"/>
  <c r="L22" i="2" s="1"/>
  <c r="I22" i="2"/>
  <c r="K22" i="2" s="1"/>
  <c r="R21" i="2"/>
  <c r="J21" i="2"/>
  <c r="L21" i="2" s="1"/>
  <c r="I21" i="2"/>
  <c r="K21" i="2" s="1"/>
  <c r="R20" i="2"/>
  <c r="R19" i="2"/>
  <c r="J19" i="2"/>
  <c r="L19" i="2" s="1"/>
  <c r="I19" i="2"/>
  <c r="K19" i="2" s="1"/>
  <c r="R18" i="2"/>
  <c r="J18" i="2"/>
  <c r="L18" i="2" s="1"/>
  <c r="I18" i="2"/>
  <c r="K18" i="2" s="1"/>
  <c r="R17" i="2"/>
  <c r="J17" i="2"/>
  <c r="L17" i="2" s="1"/>
  <c r="I17" i="2"/>
  <c r="K17" i="2" s="1"/>
  <c r="R16" i="2"/>
  <c r="J16" i="2"/>
  <c r="L16" i="2" s="1"/>
  <c r="I16" i="2"/>
  <c r="K16" i="2" s="1"/>
  <c r="R15" i="2"/>
  <c r="J15" i="2"/>
  <c r="L15" i="2" s="1"/>
  <c r="I15" i="2"/>
  <c r="K15" i="2" s="1"/>
  <c r="R14" i="2"/>
  <c r="J14" i="2"/>
  <c r="L14" i="2" s="1"/>
  <c r="I14" i="2"/>
  <c r="K14" i="2" s="1"/>
  <c r="R13" i="2"/>
  <c r="J13" i="2"/>
  <c r="L13" i="2" s="1"/>
  <c r="I13" i="2"/>
  <c r="K13" i="2" s="1"/>
  <c r="R12" i="2"/>
  <c r="J12" i="2"/>
  <c r="L12" i="2" s="1"/>
  <c r="I12" i="2"/>
  <c r="K12" i="2" s="1"/>
  <c r="R11" i="2"/>
  <c r="J11" i="2"/>
  <c r="L11" i="2" s="1"/>
  <c r="I11" i="2"/>
  <c r="K11" i="2" s="1"/>
  <c r="R10" i="2"/>
  <c r="J10" i="2"/>
  <c r="L10" i="2" s="1"/>
  <c r="I10" i="2"/>
  <c r="K10" i="2" s="1"/>
  <c r="R9" i="2"/>
  <c r="J9" i="2"/>
  <c r="L9" i="2" s="1"/>
  <c r="I9" i="2"/>
  <c r="K9" i="2" s="1"/>
  <c r="R8" i="2"/>
  <c r="I8" i="2"/>
  <c r="K8" i="2" s="1"/>
  <c r="R7" i="2"/>
  <c r="J7" i="2"/>
  <c r="L7" i="2" s="1"/>
  <c r="I7" i="2"/>
  <c r="K7" i="2" s="1"/>
  <c r="R6" i="2"/>
  <c r="J6" i="2"/>
  <c r="L6" i="2" s="1"/>
  <c r="I6" i="2"/>
  <c r="K6" i="2" s="1"/>
  <c r="R5" i="2"/>
  <c r="J5" i="2"/>
  <c r="L5" i="2" s="1"/>
  <c r="I5" i="2"/>
  <c r="K5" i="2" s="1"/>
  <c r="R4" i="2"/>
  <c r="J4" i="2"/>
  <c r="L4" i="2" s="1"/>
  <c r="I4" i="2"/>
  <c r="K4" i="2" s="1"/>
  <c r="R3" i="2"/>
  <c r="J3" i="2"/>
  <c r="L3" i="2" s="1"/>
  <c r="I3" i="2"/>
  <c r="K3" i="2" s="1"/>
  <c r="R2" i="2"/>
  <c r="J2" i="2"/>
  <c r="L2" i="2" s="1"/>
  <c r="I2" i="2"/>
  <c r="K2" i="2" s="1"/>
</calcChain>
</file>

<file path=xl/sharedStrings.xml><?xml version="1.0" encoding="utf-8"?>
<sst xmlns="http://schemas.openxmlformats.org/spreadsheetml/2006/main" count="942" uniqueCount="217">
  <si>
    <t>Station</t>
  </si>
  <si>
    <t>LAB ID</t>
  </si>
  <si>
    <t>GrabSamples_DateTime</t>
  </si>
  <si>
    <t>TP (µg/L)</t>
  </si>
  <si>
    <t>TDP (µg/L)</t>
  </si>
  <si>
    <t>TN (mg/L)</t>
  </si>
  <si>
    <t>Flag</t>
  </si>
  <si>
    <t>Comment</t>
  </si>
  <si>
    <t>Volume_L</t>
  </si>
  <si>
    <t>flow_DateTime</t>
  </si>
  <si>
    <t>JBT04</t>
  </si>
  <si>
    <t>JBT04-11292017-GR</t>
  </si>
  <si>
    <t>JBT04-12042017-GR</t>
  </si>
  <si>
    <t>!</t>
  </si>
  <si>
    <t>"TN sample acidified 24 hrs later</t>
  </si>
  <si>
    <t>JBT04-12152017-GR</t>
  </si>
  <si>
    <t>TN sample acidified at VAEL.</t>
  </si>
  <si>
    <t>JBT04-12192017-GR</t>
  </si>
  <si>
    <t>JBT04-12272017-GR</t>
  </si>
  <si>
    <t>Sample grabbed at outlet</t>
  </si>
  <si>
    <t>JBT04-01122018-GR</t>
  </si>
  <si>
    <t>JBT04-01162018-GR</t>
  </si>
  <si>
    <t>TN sample acidified at VAEL. Sample grabbed at outlet</t>
  </si>
  <si>
    <t>JBT04-01242018-GR</t>
  </si>
  <si>
    <t>JBT04-02012018-GR</t>
  </si>
  <si>
    <t>TN sample acidified at VAEL. Did not reverse TP and TDP results. Sample grabbed at outlet</t>
  </si>
  <si>
    <t>JBT04-02052018-GR</t>
  </si>
  <si>
    <t>JBT04-02212018-GR</t>
  </si>
  <si>
    <t>JBT04-02262018-GR</t>
  </si>
  <si>
    <t>JBT04-03092018-GR</t>
  </si>
  <si>
    <t>JBT04-03222018-GR</t>
  </si>
  <si>
    <t>JBT04-03312018-GR</t>
  </si>
  <si>
    <t>JBT05</t>
  </si>
  <si>
    <t>JBT05-11292017-GR</t>
  </si>
  <si>
    <t>JBT05-12042017-GR</t>
  </si>
  <si>
    <t>JBT05-12152017-GR</t>
  </si>
  <si>
    <t>JBT05-12192017-GR</t>
  </si>
  <si>
    <t>JBT05-12272017-GR</t>
  </si>
  <si>
    <t>JBT05-01092018-GR</t>
  </si>
  <si>
    <t>JBT05-01162018-GR</t>
  </si>
  <si>
    <t>TN sample acidified at VAEL</t>
  </si>
  <si>
    <t>JBT05-01242018-GR</t>
  </si>
  <si>
    <t>JBT05-02012018-GR</t>
  </si>
  <si>
    <t>TN sample acidified at VAEL. Did not reverse TP and TDP results</t>
  </si>
  <si>
    <t>JBT05-02052018-GR</t>
  </si>
  <si>
    <t>JBT05-02212018-GR</t>
  </si>
  <si>
    <t>JBT05-02262018-GR</t>
  </si>
  <si>
    <t>JBT05-03092018-GR</t>
  </si>
  <si>
    <t>JBT05-03222018-GR</t>
  </si>
  <si>
    <t>JBT05-03312018-GR</t>
  </si>
  <si>
    <t>JBT05-04112018-GR</t>
  </si>
  <si>
    <t>JBT13</t>
  </si>
  <si>
    <t>JBT13-11292017-GR</t>
  </si>
  <si>
    <t>JBT13-12042017-GR</t>
  </si>
  <si>
    <t>JBT13-12152017-GR</t>
  </si>
  <si>
    <t>JBT13-12192017-GR</t>
  </si>
  <si>
    <t>JBT13-01092018-GR</t>
  </si>
  <si>
    <t>JBT13-01162018-GR</t>
  </si>
  <si>
    <t>JBT13-01242018-GR</t>
  </si>
  <si>
    <t>IS THIS JBT13 OR JBT14?</t>
  </si>
  <si>
    <t>JBT13-02012018-GR</t>
  </si>
  <si>
    <t>JBT13-02212018-GR</t>
  </si>
  <si>
    <t>JBT13-02262018-GR</t>
  </si>
  <si>
    <t>JBT13-03092018-GR</t>
  </si>
  <si>
    <t>JBT13-03222018-GR</t>
  </si>
  <si>
    <t>JBT13-03312018-GR</t>
  </si>
  <si>
    <t>JBT13-04112018-GR</t>
  </si>
  <si>
    <t>JBT14</t>
  </si>
  <si>
    <t>JBT14-11292017-GR</t>
  </si>
  <si>
    <t>JBT14-12042017-GR</t>
  </si>
  <si>
    <t>JBT14-12152017-GR</t>
  </si>
  <si>
    <t>JBT14-12192017-GR</t>
  </si>
  <si>
    <t>JBT14-02052018-GR</t>
  </si>
  <si>
    <t>JBT14-02212018-GR</t>
  </si>
  <si>
    <t>JBT14-02262018-GR</t>
  </si>
  <si>
    <t>JBT14-03092018-GR</t>
  </si>
  <si>
    <t>JBT14-03222018-GR</t>
  </si>
  <si>
    <t>JBT14-03312018-GR</t>
  </si>
  <si>
    <t>JBT14-04112018-GR</t>
  </si>
  <si>
    <t>JBT18</t>
  </si>
  <si>
    <t>JBT18-11292017-GR</t>
  </si>
  <si>
    <t>JBT18-12042017-GR</t>
  </si>
  <si>
    <t>JBT18-12192017-GR</t>
  </si>
  <si>
    <t>JBT18-01092018-GR</t>
  </si>
  <si>
    <t>JBT18-01122018-GR</t>
  </si>
  <si>
    <t>Reversed TP and TDP result</t>
  </si>
  <si>
    <t>JBT18-01252018-GR</t>
  </si>
  <si>
    <t>JBT18-02212018-GR</t>
  </si>
  <si>
    <t>JBT18-02262018-GR</t>
  </si>
  <si>
    <t>JBT18-03092018-GR</t>
  </si>
  <si>
    <t>JBT18-03222018-GR</t>
  </si>
  <si>
    <t>JBT18-03312018-GR</t>
  </si>
  <si>
    <t>JBT18-04112018-GR</t>
  </si>
  <si>
    <t>JBT19</t>
  </si>
  <si>
    <t>JBT19-11292017-GR</t>
  </si>
  <si>
    <t>JBT19-12042017-GR</t>
  </si>
  <si>
    <t>JBT19-12192017-GR</t>
  </si>
  <si>
    <t>JBT19-01122018-GR</t>
  </si>
  <si>
    <t>JBT19-02212018-GR</t>
  </si>
  <si>
    <t>JBT19-02262018-GR</t>
  </si>
  <si>
    <t>JBT19-03092018-GR</t>
  </si>
  <si>
    <t>JBT19-03312018-GR</t>
  </si>
  <si>
    <t>JBT07</t>
  </si>
  <si>
    <t>JBT07-11292017-GR</t>
  </si>
  <si>
    <t>JBT07-12042017-GR</t>
  </si>
  <si>
    <t>JBT07-12192017-GR</t>
  </si>
  <si>
    <t>JBT07-01122018-GR</t>
  </si>
  <si>
    <t>JBT07-01252018-GR</t>
  </si>
  <si>
    <t>JBT07-02012018-GR</t>
  </si>
  <si>
    <t>JBT07-02052018-GR</t>
  </si>
  <si>
    <t>JBT07-02212018-GR</t>
  </si>
  <si>
    <t>JBT07-02262018-GR</t>
  </si>
  <si>
    <t>JBT07-03092018-GR</t>
  </si>
  <si>
    <t>JBT07-03222018-GR</t>
  </si>
  <si>
    <t>JBT07-03312018-GR</t>
  </si>
  <si>
    <t>JBT01</t>
  </si>
  <si>
    <t>JBT01-11292017-GR</t>
  </si>
  <si>
    <t>JBT01-12042017-GR</t>
  </si>
  <si>
    <t>JBT01-12152017-GR</t>
  </si>
  <si>
    <t>JBT01-12192017-GR</t>
  </si>
  <si>
    <t>JBT01-12272017-GR</t>
  </si>
  <si>
    <t>JBT01-01092018-GR</t>
  </si>
  <si>
    <t>JBT01-01122018-GR</t>
  </si>
  <si>
    <t>JBT01-01242018-GR</t>
  </si>
  <si>
    <t>JBT01-02012018-GR</t>
  </si>
  <si>
    <t>JBT01-02052018-GR</t>
  </si>
  <si>
    <t>JBT01-02212018-GR</t>
  </si>
  <si>
    <t>JBT01-02262018-GR</t>
  </si>
  <si>
    <t>JBT01-03092018-GR</t>
  </si>
  <si>
    <t>JBT01-03222018-GR</t>
  </si>
  <si>
    <t>JBT01-03312018-GR</t>
  </si>
  <si>
    <t>JBT01-04112018-GR</t>
  </si>
  <si>
    <t>JBT02</t>
  </si>
  <si>
    <t>JBT02-11292017-GR</t>
  </si>
  <si>
    <t>JBT02-12042017-GR</t>
  </si>
  <si>
    <t>JBT02-12152017-GR</t>
  </si>
  <si>
    <t>JBT02-12192017-GR</t>
  </si>
  <si>
    <t>JBT02-12272017-GR</t>
  </si>
  <si>
    <t>JBT02-01092018-GR</t>
  </si>
  <si>
    <t>JBT02-01122018-GR</t>
  </si>
  <si>
    <t>JBT02-02212018-GR</t>
  </si>
  <si>
    <t>JBT02-02262018-GR</t>
  </si>
  <si>
    <t>JBT02-03092018-GR</t>
  </si>
  <si>
    <t>JBT02-03222018-GR</t>
  </si>
  <si>
    <t>JBT02-03312018-GR</t>
  </si>
  <si>
    <t>JBT11</t>
  </si>
  <si>
    <t>JBT11-11292017-GR</t>
  </si>
  <si>
    <t>JBT11-12042017-GR</t>
  </si>
  <si>
    <t>JBT11-12152017-GR</t>
  </si>
  <si>
    <t>JBT11-12192017-GR</t>
  </si>
  <si>
    <t>JBT11-01242018-GR</t>
  </si>
  <si>
    <t>JBT11-02012018-GR</t>
  </si>
  <si>
    <t>JBT11-02052018-GR</t>
  </si>
  <si>
    <t>JBT11-02212018-GR</t>
  </si>
  <si>
    <t>JBT11-02262018-GR</t>
  </si>
  <si>
    <t>JBT11-03092018-GR</t>
  </si>
  <si>
    <t>JBT11-03222018-GR</t>
  </si>
  <si>
    <t>JBT11-03312018-GR</t>
  </si>
  <si>
    <t>JBT16</t>
  </si>
  <si>
    <t>JBT16-11292017-GR</t>
  </si>
  <si>
    <t>JBT16-12042017-GR</t>
  </si>
  <si>
    <t>JBT16-12152017-GR</t>
  </si>
  <si>
    <t>JBT16-12192017-GR</t>
  </si>
  <si>
    <t>JBT16-12272017-GR</t>
  </si>
  <si>
    <t>JBT16-01092018-GR</t>
  </si>
  <si>
    <t>JBT16-01162018-GR</t>
  </si>
  <si>
    <t>JBT16-01252018-GR</t>
  </si>
  <si>
    <t>JBT16-02012018-GR</t>
  </si>
  <si>
    <t>JBT16-02052018-GR</t>
  </si>
  <si>
    <t>JBT16-02212018-GR</t>
  </si>
  <si>
    <t>JBT16-02262018-GR</t>
  </si>
  <si>
    <t>JBT16-03092018-GR</t>
  </si>
  <si>
    <t>JBT16-03222018-GR</t>
  </si>
  <si>
    <t>JBT16-03312018-GR</t>
  </si>
  <si>
    <t>JBT06</t>
  </si>
  <si>
    <t>JBT06-11292017-GR</t>
  </si>
  <si>
    <t>JBT06-12042017-GR</t>
  </si>
  <si>
    <t>JBT06-12152017-GR</t>
  </si>
  <si>
    <t>JBT06-12192017-GR</t>
  </si>
  <si>
    <t>JBT06-01122018-GR</t>
  </si>
  <si>
    <t>JBT06-01162018-GR</t>
  </si>
  <si>
    <t>JBT06-01242018-GR</t>
  </si>
  <si>
    <t>JBT06-02012018-GR</t>
  </si>
  <si>
    <t>JBT06-02052018-GR</t>
  </si>
  <si>
    <t>JBT06-02212018-GR</t>
  </si>
  <si>
    <t>JBT06-02262018-GR</t>
  </si>
  <si>
    <t>JBT06-03092018-GR</t>
  </si>
  <si>
    <t>JBT06-03222018-GR</t>
  </si>
  <si>
    <t>JBT06-03312018-GR</t>
  </si>
  <si>
    <t>JBT06-04112018-GR</t>
  </si>
  <si>
    <t>Removed TP</t>
  </si>
  <si>
    <t>Removed TDP</t>
  </si>
  <si>
    <t>Inst Load TP</t>
  </si>
  <si>
    <t>Inst Load TDP</t>
  </si>
  <si>
    <t>Log10 Inst Load TP</t>
  </si>
  <si>
    <t>Log10 Inst Load TDP</t>
  </si>
  <si>
    <t>Log Adjusted Volume</t>
  </si>
  <si>
    <t>Adjusted Volume_L</t>
  </si>
  <si>
    <t>Intake buried with sediment.</t>
  </si>
  <si>
    <t>Slope</t>
  </si>
  <si>
    <t>Intercept</t>
  </si>
  <si>
    <t>Site</t>
  </si>
  <si>
    <t>Low Flow</t>
  </si>
  <si>
    <t>Mod Flow</t>
  </si>
  <si>
    <t>High Flow</t>
  </si>
  <si>
    <t>EstLow Back Transformed g</t>
  </si>
  <si>
    <t>EstMod Back Transformed g</t>
  </si>
  <si>
    <t>EstHighBack Transformed g</t>
  </si>
  <si>
    <t>Est Low Grab</t>
  </si>
  <si>
    <t>Est Mod Grab</t>
  </si>
  <si>
    <t>Est HighGrab</t>
  </si>
  <si>
    <t>still overestimates. Is improved if 3/30 point is removed…</t>
  </si>
  <si>
    <t xml:space="preserve"> </t>
  </si>
  <si>
    <t>Underestimates but not if you ignore highest concentration point</t>
  </si>
  <si>
    <t>Overestimates low end and underestimates high end</t>
  </si>
  <si>
    <t xml:space="preserve"> underestimates high end</t>
  </si>
  <si>
    <t>overestimates low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</si>
</sst>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2"/>
      <color rgb="FFFF0000"/>
      <name val="Calibri"/>
      <family val="2"/>
      <scheme val="minor"/>
    </font>
    <font>
      <sz val="10"/>
      <color rgb="FF000000"/>
      <name val="Lucida Console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 applyAlignment="1" applyProtection="1">
      <alignment vertical="center"/>
    </xf>
    <xf numFmtId="0" fontId="2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5" fillId="0" borderId="0" xfId="0" applyFont="1"/>
    <xf numFmtId="0" fontId="1" fillId="0" borderId="0" xfId="0" applyFont="1"/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0" fillId="0" borderId="0" xfId="0" applyFont="1"/>
    <xf numFmtId="1" fontId="0" fillId="0" borderId="0" xfId="0" applyNumberFormat="1"/>
    <xf numFmtId="1" fontId="0" fillId="0" borderId="0" xfId="0" applyNumberFormat="1" applyFont="1"/>
    <xf numFmtId="1" fontId="0" fillId="3" borderId="0" xfId="0" applyNumberFormat="1" applyFill="1"/>
    <xf numFmtId="1" fontId="0" fillId="3" borderId="0" xfId="0" applyNumberFormat="1" applyFont="1" applyFill="1"/>
    <xf numFmtId="1" fontId="0" fillId="0" borderId="0" xfId="0" applyNumberFormat="1" applyFont="1" applyFill="1"/>
    <xf numFmtId="1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106.xml"/><Relationship Id="rId1" Type="http://schemas.microsoft.com/office/2011/relationships/chartStyle" Target="style106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107.xml"/><Relationship Id="rId1" Type="http://schemas.microsoft.com/office/2011/relationships/chartStyle" Target="style107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108.xml"/><Relationship Id="rId1" Type="http://schemas.microsoft.com/office/2011/relationships/chartStyle" Target="style108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109.xml"/><Relationship Id="rId1" Type="http://schemas.microsoft.com/office/2011/relationships/chartStyle" Target="style10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110.xml"/><Relationship Id="rId1" Type="http://schemas.microsoft.com/office/2011/relationships/chartStyle" Target="style1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111.xml"/><Relationship Id="rId1" Type="http://schemas.microsoft.com/office/2011/relationships/chartStyle" Target="style111.xml"/></Relationships>
</file>

<file path=xl/charts/_rels/chart112.xml.rels><?xml version="1.0" encoding="UTF-8" standalone="yes"?>
<Relationships xmlns="http://schemas.openxmlformats.org/package/2006/relationships"><Relationship Id="rId2" Type="http://schemas.microsoft.com/office/2011/relationships/chartColorStyle" Target="colors112.xml"/><Relationship Id="rId1" Type="http://schemas.microsoft.com/office/2011/relationships/chartStyle" Target="style112.xml"/></Relationships>
</file>

<file path=xl/charts/_rels/chart113.xml.rels><?xml version="1.0" encoding="UTF-8" standalone="yes"?>
<Relationships xmlns="http://schemas.openxmlformats.org/package/2006/relationships"><Relationship Id="rId2" Type="http://schemas.microsoft.com/office/2011/relationships/chartColorStyle" Target="colors113.xml"/><Relationship Id="rId1" Type="http://schemas.microsoft.com/office/2011/relationships/chartStyle" Target="style113.xml"/></Relationships>
</file>

<file path=xl/charts/_rels/chart114.xml.rels><?xml version="1.0" encoding="UTF-8" standalone="yes"?>
<Relationships xmlns="http://schemas.openxmlformats.org/package/2006/relationships"><Relationship Id="rId2" Type="http://schemas.microsoft.com/office/2011/relationships/chartColorStyle" Target="colors114.xml"/><Relationship Id="rId1" Type="http://schemas.microsoft.com/office/2011/relationships/chartStyle" Target="style114.xml"/></Relationships>
</file>

<file path=xl/charts/_rels/chart115.xml.rels><?xml version="1.0" encoding="UTF-8" standalone="yes"?>
<Relationships xmlns="http://schemas.openxmlformats.org/package/2006/relationships"><Relationship Id="rId2" Type="http://schemas.microsoft.com/office/2011/relationships/chartColorStyle" Target="colors115.xml"/><Relationship Id="rId1" Type="http://schemas.microsoft.com/office/2011/relationships/chartStyle" Target="style115.xml"/></Relationships>
</file>

<file path=xl/charts/_rels/chart116.xml.rels><?xml version="1.0" encoding="UTF-8" standalone="yes"?>
<Relationships xmlns="http://schemas.openxmlformats.org/package/2006/relationships"><Relationship Id="rId2" Type="http://schemas.microsoft.com/office/2011/relationships/chartColorStyle" Target="colors116.xml"/><Relationship Id="rId1" Type="http://schemas.microsoft.com/office/2011/relationships/chartStyle" Target="style116.xml"/></Relationships>
</file>

<file path=xl/charts/_rels/chart117.xml.rels><?xml version="1.0" encoding="UTF-8" standalone="yes"?>
<Relationships xmlns="http://schemas.openxmlformats.org/package/2006/relationships"><Relationship Id="rId2" Type="http://schemas.microsoft.com/office/2011/relationships/chartColorStyle" Target="colors117.xml"/><Relationship Id="rId1" Type="http://schemas.microsoft.com/office/2011/relationships/chartStyle" Target="style117.xml"/></Relationships>
</file>

<file path=xl/charts/_rels/chart118.xml.rels><?xml version="1.0" encoding="UTF-8" standalone="yes"?>
<Relationships xmlns="http://schemas.openxmlformats.org/package/2006/relationships"><Relationship Id="rId2" Type="http://schemas.microsoft.com/office/2011/relationships/chartColorStyle" Target="colors118.xml"/><Relationship Id="rId1" Type="http://schemas.microsoft.com/office/2011/relationships/chartStyle" Target="style118.xml"/></Relationships>
</file>

<file path=xl/charts/_rels/chart119.xml.rels><?xml version="1.0" encoding="UTF-8" standalone="yes"?>
<Relationships xmlns="http://schemas.openxmlformats.org/package/2006/relationships"><Relationship Id="rId2" Type="http://schemas.microsoft.com/office/2011/relationships/chartColorStyle" Target="colors119.xml"/><Relationship Id="rId1" Type="http://schemas.microsoft.com/office/2011/relationships/chartStyle" Target="style11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0.xml.rels><?xml version="1.0" encoding="UTF-8" standalone="yes"?>
<Relationships xmlns="http://schemas.openxmlformats.org/package/2006/relationships"><Relationship Id="rId2" Type="http://schemas.microsoft.com/office/2011/relationships/chartColorStyle" Target="colors120.xml"/><Relationship Id="rId1" Type="http://schemas.microsoft.com/office/2011/relationships/chartStyle" Target="style120.xml"/></Relationships>
</file>

<file path=xl/charts/_rels/chart121.xml.rels><?xml version="1.0" encoding="UTF-8" standalone="yes"?>
<Relationships xmlns="http://schemas.openxmlformats.org/package/2006/relationships"><Relationship Id="rId2" Type="http://schemas.microsoft.com/office/2011/relationships/chartColorStyle" Target="colors121.xml"/><Relationship Id="rId1" Type="http://schemas.microsoft.com/office/2011/relationships/chartStyle" Target="style121.xml"/></Relationships>
</file>

<file path=xl/charts/_rels/chart122.xml.rels><?xml version="1.0" encoding="UTF-8" standalone="yes"?>
<Relationships xmlns="http://schemas.openxmlformats.org/package/2006/relationships"><Relationship Id="rId2" Type="http://schemas.microsoft.com/office/2011/relationships/chartColorStyle" Target="colors122.xml"/><Relationship Id="rId1" Type="http://schemas.microsoft.com/office/2011/relationships/chartStyle" Target="style122.xml"/></Relationships>
</file>

<file path=xl/charts/_rels/chart123.xml.rels><?xml version="1.0" encoding="UTF-8" standalone="yes"?>
<Relationships xmlns="http://schemas.openxmlformats.org/package/2006/relationships"><Relationship Id="rId2" Type="http://schemas.microsoft.com/office/2011/relationships/chartColorStyle" Target="colors123.xml"/><Relationship Id="rId1" Type="http://schemas.microsoft.com/office/2011/relationships/chartStyle" Target="style123.xml"/></Relationships>
</file>

<file path=xl/charts/_rels/chart124.xml.rels><?xml version="1.0" encoding="UTF-8" standalone="yes"?>
<Relationships xmlns="http://schemas.openxmlformats.org/package/2006/relationships"><Relationship Id="rId2" Type="http://schemas.microsoft.com/office/2011/relationships/chartColorStyle" Target="colors124.xml"/><Relationship Id="rId1" Type="http://schemas.microsoft.com/office/2011/relationships/chartStyle" Target="style124.xml"/></Relationships>
</file>

<file path=xl/charts/_rels/chart125.xml.rels><?xml version="1.0" encoding="UTF-8" standalone="yes"?>
<Relationships xmlns="http://schemas.openxmlformats.org/package/2006/relationships"><Relationship Id="rId2" Type="http://schemas.microsoft.com/office/2011/relationships/chartColorStyle" Target="colors125.xml"/><Relationship Id="rId1" Type="http://schemas.microsoft.com/office/2011/relationships/chartStyle" Target="style125.xml"/></Relationships>
</file>

<file path=xl/charts/_rels/chart126.xml.rels><?xml version="1.0" encoding="UTF-8" standalone="yes"?>
<Relationships xmlns="http://schemas.openxmlformats.org/package/2006/relationships"><Relationship Id="rId2" Type="http://schemas.microsoft.com/office/2011/relationships/chartColorStyle" Target="colors126.xml"/><Relationship Id="rId1" Type="http://schemas.microsoft.com/office/2011/relationships/chartStyle" Target="style126.xml"/></Relationships>
</file>

<file path=xl/charts/_rels/chart127.xml.rels><?xml version="1.0" encoding="UTF-8" standalone="yes"?>
<Relationships xmlns="http://schemas.openxmlformats.org/package/2006/relationships"><Relationship Id="rId2" Type="http://schemas.microsoft.com/office/2011/relationships/chartColorStyle" Target="colors127.xml"/><Relationship Id="rId1" Type="http://schemas.microsoft.com/office/2011/relationships/chartStyle" Target="style127.xml"/></Relationships>
</file>

<file path=xl/charts/_rels/chart128.xml.rels><?xml version="1.0" encoding="UTF-8" standalone="yes"?>
<Relationships xmlns="http://schemas.openxmlformats.org/package/2006/relationships"><Relationship Id="rId2" Type="http://schemas.microsoft.com/office/2011/relationships/chartColorStyle" Target="colors128.xml"/><Relationship Id="rId1" Type="http://schemas.microsoft.com/office/2011/relationships/chartStyle" Target="style128.xml"/></Relationships>
</file>

<file path=xl/charts/_rels/chart129.xml.rels><?xml version="1.0" encoding="UTF-8" standalone="yes"?>
<Relationships xmlns="http://schemas.openxmlformats.org/package/2006/relationships"><Relationship Id="rId2" Type="http://schemas.microsoft.com/office/2011/relationships/chartColorStyle" Target="colors129.xml"/><Relationship Id="rId1" Type="http://schemas.microsoft.com/office/2011/relationships/chartStyle" Target="style12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0.xml.rels><?xml version="1.0" encoding="UTF-8" standalone="yes"?>
<Relationships xmlns="http://schemas.openxmlformats.org/package/2006/relationships"><Relationship Id="rId2" Type="http://schemas.microsoft.com/office/2011/relationships/chartColorStyle" Target="colors130.xml"/><Relationship Id="rId1" Type="http://schemas.microsoft.com/office/2011/relationships/chartStyle" Target="style130.xml"/></Relationships>
</file>

<file path=xl/charts/_rels/chart131.xml.rels><?xml version="1.0" encoding="UTF-8" standalone="yes"?>
<Relationships xmlns="http://schemas.openxmlformats.org/package/2006/relationships"><Relationship Id="rId2" Type="http://schemas.microsoft.com/office/2011/relationships/chartColorStyle" Target="colors131.xml"/><Relationship Id="rId1" Type="http://schemas.microsoft.com/office/2011/relationships/chartStyle" Target="style131.xml"/></Relationships>
</file>

<file path=xl/charts/_rels/chart132.xml.rels><?xml version="1.0" encoding="UTF-8" standalone="yes"?>
<Relationships xmlns="http://schemas.openxmlformats.org/package/2006/relationships"><Relationship Id="rId2" Type="http://schemas.microsoft.com/office/2011/relationships/chartColorStyle" Target="colors132.xml"/><Relationship Id="rId1" Type="http://schemas.microsoft.com/office/2011/relationships/chartStyle" Target="style132.xml"/></Relationships>
</file>

<file path=xl/charts/_rels/chart133.xml.rels><?xml version="1.0" encoding="UTF-8" standalone="yes"?>
<Relationships xmlns="http://schemas.openxmlformats.org/package/2006/relationships"><Relationship Id="rId2" Type="http://schemas.microsoft.com/office/2011/relationships/chartColorStyle" Target="colors133.xml"/><Relationship Id="rId1" Type="http://schemas.microsoft.com/office/2011/relationships/chartStyle" Target="style133.xml"/></Relationships>
</file>

<file path=xl/charts/_rels/chart134.xml.rels><?xml version="1.0" encoding="UTF-8" standalone="yes"?>
<Relationships xmlns="http://schemas.openxmlformats.org/package/2006/relationships"><Relationship Id="rId2" Type="http://schemas.microsoft.com/office/2011/relationships/chartColorStyle" Target="colors134.xml"/><Relationship Id="rId1" Type="http://schemas.microsoft.com/office/2011/relationships/chartStyle" Target="style134.xml"/></Relationships>
</file>

<file path=xl/charts/_rels/chart135.xml.rels><?xml version="1.0" encoding="UTF-8" standalone="yes"?>
<Relationships xmlns="http://schemas.openxmlformats.org/package/2006/relationships"><Relationship Id="rId2" Type="http://schemas.microsoft.com/office/2011/relationships/chartColorStyle" Target="colors135.xml"/><Relationship Id="rId1" Type="http://schemas.microsoft.com/office/2011/relationships/chartStyle" Target="style135.xml"/></Relationships>
</file>

<file path=xl/charts/_rels/chart136.xml.rels><?xml version="1.0" encoding="UTF-8" standalone="yes"?>
<Relationships xmlns="http://schemas.openxmlformats.org/package/2006/relationships"><Relationship Id="rId2" Type="http://schemas.microsoft.com/office/2011/relationships/chartColorStyle" Target="colors136.xml"/><Relationship Id="rId1" Type="http://schemas.microsoft.com/office/2011/relationships/chartStyle" Target="style136.xml"/></Relationships>
</file>

<file path=xl/charts/_rels/chart137.xml.rels><?xml version="1.0" encoding="UTF-8" standalone="yes"?>
<Relationships xmlns="http://schemas.openxmlformats.org/package/2006/relationships"><Relationship Id="rId2" Type="http://schemas.microsoft.com/office/2011/relationships/chartColorStyle" Target="colors137.xml"/><Relationship Id="rId1" Type="http://schemas.microsoft.com/office/2011/relationships/chartStyle" Target="style137.xml"/></Relationships>
</file>

<file path=xl/charts/_rels/chart138.xml.rels><?xml version="1.0" encoding="UTF-8" standalone="yes"?>
<Relationships xmlns="http://schemas.openxmlformats.org/package/2006/relationships"><Relationship Id="rId2" Type="http://schemas.microsoft.com/office/2011/relationships/chartColorStyle" Target="colors138.xml"/><Relationship Id="rId1" Type="http://schemas.microsoft.com/office/2011/relationships/chartStyle" Target="style138.xml"/></Relationships>
</file>

<file path=xl/charts/_rels/chart139.xml.rels><?xml version="1.0" encoding="UTF-8" standalone="yes"?>
<Relationships xmlns="http://schemas.openxmlformats.org/package/2006/relationships"><Relationship Id="rId2" Type="http://schemas.microsoft.com/office/2011/relationships/chartColorStyle" Target="colors139.xml"/><Relationship Id="rId1" Type="http://schemas.microsoft.com/office/2011/relationships/chartStyle" Target="style13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0.xml.rels><?xml version="1.0" encoding="UTF-8" standalone="yes"?>
<Relationships xmlns="http://schemas.openxmlformats.org/package/2006/relationships"><Relationship Id="rId2" Type="http://schemas.microsoft.com/office/2011/relationships/chartColorStyle" Target="colors140.xml"/><Relationship Id="rId1" Type="http://schemas.microsoft.com/office/2011/relationships/chartStyle" Target="style140.xml"/></Relationships>
</file>

<file path=xl/charts/_rels/chart141.xml.rels><?xml version="1.0" encoding="UTF-8" standalone="yes"?>
<Relationships xmlns="http://schemas.openxmlformats.org/package/2006/relationships"><Relationship Id="rId2" Type="http://schemas.microsoft.com/office/2011/relationships/chartColorStyle" Target="colors141.xml"/><Relationship Id="rId1" Type="http://schemas.microsoft.com/office/2011/relationships/chartStyle" Target="style141.xml"/></Relationships>
</file>

<file path=xl/charts/_rels/chart142.xml.rels><?xml version="1.0" encoding="UTF-8" standalone="yes"?>
<Relationships xmlns="http://schemas.openxmlformats.org/package/2006/relationships"><Relationship Id="rId2" Type="http://schemas.microsoft.com/office/2011/relationships/chartColorStyle" Target="colors142.xml"/><Relationship Id="rId1" Type="http://schemas.microsoft.com/office/2011/relationships/chartStyle" Target="style142.xml"/></Relationships>
</file>

<file path=xl/charts/_rels/chart143.xml.rels><?xml version="1.0" encoding="UTF-8" standalone="yes"?>
<Relationships xmlns="http://schemas.openxmlformats.org/package/2006/relationships"><Relationship Id="rId2" Type="http://schemas.microsoft.com/office/2011/relationships/chartColorStyle" Target="colors143.xml"/><Relationship Id="rId1" Type="http://schemas.microsoft.com/office/2011/relationships/chartStyle" Target="style143.xml"/></Relationships>
</file>

<file path=xl/charts/_rels/chart144.xml.rels><?xml version="1.0" encoding="UTF-8" standalone="yes"?>
<Relationships xmlns="http://schemas.openxmlformats.org/package/2006/relationships"><Relationship Id="rId2" Type="http://schemas.microsoft.com/office/2011/relationships/chartColorStyle" Target="colors144.xml"/><Relationship Id="rId1" Type="http://schemas.microsoft.com/office/2011/relationships/chartStyle" Target="style144.xml"/></Relationships>
</file>

<file path=xl/charts/_rels/chart145.xml.rels><?xml version="1.0" encoding="UTF-8" standalone="yes"?>
<Relationships xmlns="http://schemas.openxmlformats.org/package/2006/relationships"><Relationship Id="rId2" Type="http://schemas.microsoft.com/office/2011/relationships/chartColorStyle" Target="colors145.xml"/><Relationship Id="rId1" Type="http://schemas.microsoft.com/office/2011/relationships/chartStyle" Target="style145.xml"/></Relationships>
</file>

<file path=xl/charts/_rels/chart146.xml.rels><?xml version="1.0" encoding="UTF-8" standalone="yes"?>
<Relationships xmlns="http://schemas.openxmlformats.org/package/2006/relationships"><Relationship Id="rId2" Type="http://schemas.microsoft.com/office/2011/relationships/chartColorStyle" Target="colors146.xml"/><Relationship Id="rId1" Type="http://schemas.microsoft.com/office/2011/relationships/chartStyle" Target="style146.xml"/></Relationships>
</file>

<file path=xl/charts/_rels/chart147.xml.rels><?xml version="1.0" encoding="UTF-8" standalone="yes"?>
<Relationships xmlns="http://schemas.openxmlformats.org/package/2006/relationships"><Relationship Id="rId2" Type="http://schemas.microsoft.com/office/2011/relationships/chartColorStyle" Target="colors147.xml"/><Relationship Id="rId1" Type="http://schemas.microsoft.com/office/2011/relationships/chartStyle" Target="style147.xml"/></Relationships>
</file>

<file path=xl/charts/_rels/chart148.xml.rels><?xml version="1.0" encoding="UTF-8" standalone="yes"?>
<Relationships xmlns="http://schemas.openxmlformats.org/package/2006/relationships"><Relationship Id="rId2" Type="http://schemas.microsoft.com/office/2011/relationships/chartColorStyle" Target="colors148.xml"/><Relationship Id="rId1" Type="http://schemas.microsoft.com/office/2011/relationships/chartStyle" Target="style148.xml"/></Relationships>
</file>

<file path=xl/charts/_rels/chart149.xml.rels><?xml version="1.0" encoding="UTF-8" standalone="yes"?>
<Relationships xmlns="http://schemas.openxmlformats.org/package/2006/relationships"><Relationship Id="rId2" Type="http://schemas.microsoft.com/office/2011/relationships/chartColorStyle" Target="colors149.xml"/><Relationship Id="rId1" Type="http://schemas.microsoft.com/office/2011/relationships/chartStyle" Target="style14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50.xml.rels><?xml version="1.0" encoding="UTF-8" standalone="yes"?>
<Relationships xmlns="http://schemas.openxmlformats.org/package/2006/relationships"><Relationship Id="rId2" Type="http://schemas.microsoft.com/office/2011/relationships/chartColorStyle" Target="colors150.xml"/><Relationship Id="rId1" Type="http://schemas.microsoft.com/office/2011/relationships/chartStyle" Target="style150.xml"/></Relationships>
</file>

<file path=xl/charts/_rels/chart151.xml.rels><?xml version="1.0" encoding="UTF-8" standalone="yes"?>
<Relationships xmlns="http://schemas.openxmlformats.org/package/2006/relationships"><Relationship Id="rId2" Type="http://schemas.microsoft.com/office/2011/relationships/chartColorStyle" Target="colors151.xml"/><Relationship Id="rId1" Type="http://schemas.microsoft.com/office/2011/relationships/chartStyle" Target="style15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9199475065617"/>
                  <c:y val="0.20615363111284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(2)'!$Q$30:$Q$44</c:f>
              <c:numCache>
                <c:formatCode>General</c:formatCode>
                <c:ptCount val="15"/>
                <c:pt idx="0">
                  <c:v>100</c:v>
                </c:pt>
                <c:pt idx="1">
                  <c:v>44</c:v>
                </c:pt>
                <c:pt idx="2">
                  <c:v>33</c:v>
                </c:pt>
                <c:pt idx="3">
                  <c:v>33</c:v>
                </c:pt>
                <c:pt idx="4">
                  <c:v>100</c:v>
                </c:pt>
                <c:pt idx="5">
                  <c:v>1300</c:v>
                </c:pt>
                <c:pt idx="6">
                  <c:v>1300</c:v>
                </c:pt>
                <c:pt idx="7">
                  <c:v>1000.0001</c:v>
                </c:pt>
                <c:pt idx="8">
                  <c:v>100</c:v>
                </c:pt>
                <c:pt idx="9">
                  <c:v>66</c:v>
                </c:pt>
                <c:pt idx="10">
                  <c:v>3100.0003000000002</c:v>
                </c:pt>
                <c:pt idx="11">
                  <c:v>500</c:v>
                </c:pt>
                <c:pt idx="12">
                  <c:v>200</c:v>
                </c:pt>
                <c:pt idx="13">
                  <c:v>100</c:v>
                </c:pt>
                <c:pt idx="14">
                  <c:v>2200.0001999999999</c:v>
                </c:pt>
              </c:numCache>
            </c:numRef>
          </c:xVal>
          <c:y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B4-4514-ACB8-3BDC4D8FF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658208"/>
        <c:axId val="587658600"/>
      </c:scatterChart>
      <c:valAx>
        <c:axId val="58765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58600"/>
        <c:crosses val="autoZero"/>
        <c:crossBetween val="midCat"/>
      </c:valAx>
      <c:valAx>
        <c:axId val="587658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5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(2)'!$Q$140:$Q$151</c:f>
              <c:numCache>
                <c:formatCode>General</c:formatCode>
                <c:ptCount val="12"/>
                <c:pt idx="0">
                  <c:v>200</c:v>
                </c:pt>
                <c:pt idx="1">
                  <c:v>100</c:v>
                </c:pt>
                <c:pt idx="2">
                  <c:v>66</c:v>
                </c:pt>
                <c:pt idx="3">
                  <c:v>20</c:v>
                </c:pt>
                <c:pt idx="4">
                  <c:v>3700</c:v>
                </c:pt>
                <c:pt idx="5">
                  <c:v>800</c:v>
                </c:pt>
                <c:pt idx="6">
                  <c:v>2000.0001</c:v>
                </c:pt>
                <c:pt idx="7">
                  <c:v>400</c:v>
                </c:pt>
                <c:pt idx="8">
                  <c:v>500</c:v>
                </c:pt>
                <c:pt idx="9">
                  <c:v>187.5</c:v>
                </c:pt>
                <c:pt idx="10">
                  <c:v>4399.9980999999998</c:v>
                </c:pt>
                <c:pt idx="11">
                  <c:v>500</c:v>
                </c:pt>
              </c:numCache>
            </c:numRef>
          </c:xVal>
          <c:y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3">
                  <c:v>23.5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CB-4518-8429-CA327593B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93304"/>
        <c:axId val="450893696"/>
      </c:scatterChart>
      <c:valAx>
        <c:axId val="450893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93696"/>
        <c:crosses val="autoZero"/>
        <c:crossBetween val="midCat"/>
      </c:valAx>
      <c:valAx>
        <c:axId val="45089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93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EC-4C06-8CA3-8E63C196596D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EC-4C06-8CA3-8E63C1965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913432"/>
        <c:axId val="625913824"/>
      </c:barChart>
      <c:catAx>
        <c:axId val="625913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3824"/>
        <c:crosses val="autoZero"/>
        <c:auto val="1"/>
        <c:lblAlgn val="ctr"/>
        <c:lblOffset val="100"/>
        <c:noMultiLvlLbl val="0"/>
      </c:catAx>
      <c:valAx>
        <c:axId val="62591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3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6918197725284341E-2"/>
                  <c:y val="-0.190071030316042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(2)'!$Q$45:$Q$60</c:f>
              <c:numCache>
                <c:formatCode>General</c:formatCode>
                <c:ptCount val="16"/>
                <c:pt idx="0">
                  <c:v>1300</c:v>
                </c:pt>
                <c:pt idx="1">
                  <c:v>900</c:v>
                </c:pt>
                <c:pt idx="2">
                  <c:v>400</c:v>
                </c:pt>
                <c:pt idx="3">
                  <c:v>600</c:v>
                </c:pt>
                <c:pt idx="4">
                  <c:v>300</c:v>
                </c:pt>
                <c:pt idx="5">
                  <c:v>100</c:v>
                </c:pt>
                <c:pt idx="6">
                  <c:v>1500</c:v>
                </c:pt>
                <c:pt idx="7">
                  <c:v>8099.9979999999996</c:v>
                </c:pt>
                <c:pt idx="8">
                  <c:v>700</c:v>
                </c:pt>
                <c:pt idx="9">
                  <c:v>300</c:v>
                </c:pt>
                <c:pt idx="10">
                  <c:v>10200.002</c:v>
                </c:pt>
                <c:pt idx="11">
                  <c:v>2500</c:v>
                </c:pt>
                <c:pt idx="12">
                  <c:v>2400</c:v>
                </c:pt>
                <c:pt idx="13">
                  <c:v>1100</c:v>
                </c:pt>
                <c:pt idx="14">
                  <c:v>13300.009</c:v>
                </c:pt>
                <c:pt idx="15">
                  <c:v>1700</c:v>
                </c:pt>
              </c:numCache>
            </c:numRef>
          </c:xVal>
          <c:y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AE-48F1-A684-DB453E690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914608"/>
        <c:axId val="625915000"/>
      </c:scatterChart>
      <c:valAx>
        <c:axId val="62591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5000"/>
        <c:crosses val="autoZero"/>
        <c:crossBetween val="midCat"/>
      </c:valAx>
      <c:valAx>
        <c:axId val="62591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4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568219597550307"/>
                  <c:y val="-1.40019339687802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(2)'!$R$45:$R$60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4.1238519348504701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(2)'!$K$45:$K$60</c:f>
              <c:numCache>
                <c:formatCode>General</c:formatCode>
                <c:ptCount val="16"/>
                <c:pt idx="0">
                  <c:v>4.8495422520050164</c:v>
                </c:pt>
                <c:pt idx="1">
                  <c:v>4.529430354366986</c:v>
                </c:pt>
                <c:pt idx="2">
                  <c:v>4.236537261488694</c:v>
                </c:pt>
                <c:pt idx="3">
                  <c:v>4.3083509485867255</c:v>
                </c:pt>
                <c:pt idx="4">
                  <c:v>4.1360860973840978</c:v>
                </c:pt>
                <c:pt idx="5">
                  <c:v>3.6053050461411096</c:v>
                </c:pt>
                <c:pt idx="6">
                  <c:v>4.9258275746247424</c:v>
                </c:pt>
                <c:pt idx="7">
                  <c:v>6.5645831136582631</c:v>
                </c:pt>
                <c:pt idx="8">
                  <c:v>4.6254153521544081</c:v>
                </c:pt>
                <c:pt idx="9">
                  <c:v>4.1673173347481764</c:v>
                </c:pt>
                <c:pt idx="10">
                  <c:v>6.8002909059378078</c:v>
                </c:pt>
                <c:pt idx="11">
                  <c:v>5.7634279935629369</c:v>
                </c:pt>
                <c:pt idx="12">
                  <c:v>5.0550723824494179</c:v>
                </c:pt>
                <c:pt idx="13">
                  <c:v>4.4900990050633052</c:v>
                </c:pt>
                <c:pt idx="14">
                  <c:v>6.7880236402124012</c:v>
                </c:pt>
                <c:pt idx="15">
                  <c:v>4.6553305580093411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75-40E4-898F-D54CFA772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915784"/>
        <c:axId val="625916176"/>
      </c:scatterChart>
      <c:valAx>
        <c:axId val="625915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6176"/>
        <c:crosses val="autoZero"/>
        <c:crossBetween val="midCat"/>
      </c:valAx>
      <c:valAx>
        <c:axId val="62591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5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21-4266-B5DF-C2F43830B85E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21-4266-B5DF-C2F43830B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916960"/>
        <c:axId val="625917352"/>
      </c:barChart>
      <c:catAx>
        <c:axId val="625916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7352"/>
        <c:crosses val="autoZero"/>
        <c:auto val="1"/>
        <c:lblAlgn val="ctr"/>
        <c:lblOffset val="100"/>
        <c:noMultiLvlLbl val="0"/>
      </c:catAx>
      <c:valAx>
        <c:axId val="62591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>
        <c:manualLayout>
          <c:xMode val="edge"/>
          <c:yMode val="edge"/>
          <c:x val="0.44943726872799006"/>
          <c:y val="4.08264954311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(2)'!$Q$2:$Q$17</c:f>
              <c:numCache>
                <c:formatCode>General</c:formatCode>
                <c:ptCount val="16"/>
                <c:pt idx="0">
                  <c:v>400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16800.016199999998</c:v>
                </c:pt>
                <c:pt idx="7">
                  <c:v>9300.0010000000002</c:v>
                </c:pt>
                <c:pt idx="8">
                  <c:v>600.00009999999997</c:v>
                </c:pt>
                <c:pt idx="9">
                  <c:v>200</c:v>
                </c:pt>
                <c:pt idx="10">
                  <c:v>14500.011500000001</c:v>
                </c:pt>
                <c:pt idx="11">
                  <c:v>3200.0001999999999</c:v>
                </c:pt>
                <c:pt idx="12">
                  <c:v>1200.0001</c:v>
                </c:pt>
                <c:pt idx="13">
                  <c:v>500</c:v>
                </c:pt>
                <c:pt idx="14">
                  <c:v>8399.9991000000009</c:v>
                </c:pt>
                <c:pt idx="15">
                  <c:v>600.00009999999997</c:v>
                </c:pt>
              </c:numCache>
            </c:numRef>
          </c:xVal>
          <c:y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A2-4F7B-B430-957CC2B2A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918136"/>
        <c:axId val="625918528"/>
      </c:scatterChart>
      <c:valAx>
        <c:axId val="625918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8528"/>
        <c:crosses val="autoZero"/>
        <c:crossBetween val="midCat"/>
      </c:valAx>
      <c:valAx>
        <c:axId val="62591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8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B3-4681-9AD0-8A6DDE573405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7B3-4681-9AD0-8A6DDE573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919312"/>
        <c:axId val="625919704"/>
      </c:barChart>
      <c:catAx>
        <c:axId val="625919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9704"/>
        <c:crosses val="autoZero"/>
        <c:auto val="1"/>
        <c:lblAlgn val="ctr"/>
        <c:lblOffset val="100"/>
        <c:noMultiLvlLbl val="0"/>
      </c:catAx>
      <c:valAx>
        <c:axId val="62591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1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(2)'!$Q$18:$Q$29</c:f>
              <c:numCache>
                <c:formatCode>General</c:formatCode>
                <c:ptCount val="12"/>
                <c:pt idx="0">
                  <c:v>100</c:v>
                </c:pt>
                <c:pt idx="1">
                  <c:v>11</c:v>
                </c:pt>
                <c:pt idx="2">
                  <c:v>11</c:v>
                </c:pt>
                <c:pt idx="3">
                  <c:v>100</c:v>
                </c:pt>
                <c:pt idx="4">
                  <c:v>11</c:v>
                </c:pt>
                <c:pt idx="5">
                  <c:v>1</c:v>
                </c:pt>
                <c:pt idx="6">
                  <c:v>4800</c:v>
                </c:pt>
                <c:pt idx="7">
                  <c:v>3200.0001999999999</c:v>
                </c:pt>
                <c:pt idx="8">
                  <c:v>200</c:v>
                </c:pt>
                <c:pt idx="9">
                  <c:v>100</c:v>
                </c:pt>
                <c:pt idx="10">
                  <c:v>100</c:v>
                </c:pt>
                <c:pt idx="11">
                  <c:v>900.00009999999997</c:v>
                </c:pt>
              </c:numCache>
            </c:numRef>
          </c:xVal>
          <c:y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2">
                  <c:v>60.3</c:v>
                </c:pt>
                <c:pt idx="3">
                  <c:v>33.9</c:v>
                </c:pt>
                <c:pt idx="4">
                  <c:v>46.4</c:v>
                </c:pt>
                <c:pt idx="5">
                  <c:v>32.5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FAD-429B-A308-CC58D5D6E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920488"/>
        <c:axId val="625920880"/>
      </c:scatterChart>
      <c:valAx>
        <c:axId val="625920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20880"/>
        <c:crosses val="autoZero"/>
        <c:crossBetween val="midCat"/>
      </c:valAx>
      <c:valAx>
        <c:axId val="62592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20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(2)'!$R$18:$R$29</c:f>
              <c:numCache>
                <c:formatCode>General</c:formatCode>
                <c:ptCount val="12"/>
                <c:pt idx="0">
                  <c:v>2</c:v>
                </c:pt>
                <c:pt idx="1">
                  <c:v>1.0413926851582251</c:v>
                </c:pt>
                <c:pt idx="2">
                  <c:v>1.0413926851582251</c:v>
                </c:pt>
                <c:pt idx="3">
                  <c:v>2</c:v>
                </c:pt>
                <c:pt idx="4">
                  <c:v>1.0413926851582251</c:v>
                </c:pt>
                <c:pt idx="5">
                  <c:v>0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2.9542425576942648</c:v>
                </c:pt>
              </c:numCache>
            </c:numRef>
          </c:xVal>
          <c:yVal>
            <c:numRef>
              <c:f>'FlowGrabJoin  GRAPH (2)'!$K$18:$K$29</c:f>
              <c:numCache>
                <c:formatCode>General</c:formatCode>
                <c:ptCount val="12"/>
                <c:pt idx="0">
                  <c:v>4.4437322414015972</c:v>
                </c:pt>
                <c:pt idx="1">
                  <c:v>2.8509523997934929</c:v>
                </c:pt>
                <c:pt idx="2">
                  <c:v>2.8217099972983761</c:v>
                </c:pt>
                <c:pt idx="3">
                  <c:v>3.5301996982030821</c:v>
                </c:pt>
                <c:pt idx="4">
                  <c:v>2.707910665713106</c:v>
                </c:pt>
                <c:pt idx="5">
                  <c:v>1.5118833609788744</c:v>
                </c:pt>
                <c:pt idx="6">
                  <c:v>6.33348757837891</c:v>
                </c:pt>
                <c:pt idx="7">
                  <c:v>5.9091279691326655</c:v>
                </c:pt>
                <c:pt idx="8">
                  <c:v>4.7512791039833422</c:v>
                </c:pt>
                <c:pt idx="9">
                  <c:v>4.3569814009931314</c:v>
                </c:pt>
                <c:pt idx="10">
                  <c:v>3.4048337166199381</c:v>
                </c:pt>
                <c:pt idx="11">
                  <c:v>6.1947918059768643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EC-4D6D-9A03-0C060D3E6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116472"/>
        <c:axId val="626116864"/>
      </c:scatterChart>
      <c:valAx>
        <c:axId val="626116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6864"/>
        <c:crosses val="autoZero"/>
        <c:crossBetween val="midCat"/>
      </c:valAx>
      <c:valAx>
        <c:axId val="62611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6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2">
                  <c:v>60.3</c:v>
                </c:pt>
                <c:pt idx="3">
                  <c:v>33.9</c:v>
                </c:pt>
                <c:pt idx="4">
                  <c:v>46.4</c:v>
                </c:pt>
                <c:pt idx="5">
                  <c:v>32.5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C1-4B3A-AC38-A154EA9017BF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2">
                  <c:v>16.5</c:v>
                </c:pt>
                <c:pt idx="3">
                  <c:v>20.9</c:v>
                </c:pt>
                <c:pt idx="4">
                  <c:v>27.7</c:v>
                </c:pt>
                <c:pt idx="5">
                  <c:v>18.8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C1-4B3A-AC38-A154EA901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6117648"/>
        <c:axId val="626118040"/>
      </c:barChart>
      <c:catAx>
        <c:axId val="626117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8040"/>
        <c:crosses val="autoZero"/>
        <c:auto val="1"/>
        <c:lblAlgn val="ctr"/>
        <c:lblOffset val="100"/>
        <c:noMultiLvlLbl val="0"/>
      </c:catAx>
      <c:valAx>
        <c:axId val="62611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289916885389326"/>
                  <c:y val="0.311855847737755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(2)'!$R$2:$R$17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3.9242792395303274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(2)'!$K$2:$K$17</c:f>
              <c:numCache>
                <c:formatCode>General</c:formatCode>
                <c:ptCount val="16"/>
                <c:pt idx="0">
                  <c:v>4.5883837683787281</c:v>
                </c:pt>
                <c:pt idx="1">
                  <c:v>3.7881683711411678</c:v>
                </c:pt>
                <c:pt idx="2">
                  <c:v>3.7909884750888159</c:v>
                </c:pt>
                <c:pt idx="3">
                  <c:v>3.6570558528571038</c:v>
                </c:pt>
                <c:pt idx="4">
                  <c:v>3.5843312243675309</c:v>
                </c:pt>
                <c:pt idx="5">
                  <c:v>3.4132997640812519</c:v>
                </c:pt>
                <c:pt idx="6">
                  <c:v>6.8016510507154182</c:v>
                </c:pt>
                <c:pt idx="7">
                  <c:v>6.1560037160887271</c:v>
                </c:pt>
                <c:pt idx="8">
                  <c:v>4.0546131269392953</c:v>
                </c:pt>
                <c:pt idx="9">
                  <c:v>3.6354837468149119</c:v>
                </c:pt>
                <c:pt idx="10">
                  <c:v>6.5771760743108327</c:v>
                </c:pt>
                <c:pt idx="11">
                  <c:v>5.8314858663920619</c:v>
                </c:pt>
                <c:pt idx="12">
                  <c:v>4.60162551574515</c:v>
                </c:pt>
                <c:pt idx="13">
                  <c:v>3.8633228601204559</c:v>
                </c:pt>
                <c:pt idx="14">
                  <c:v>6.7743124972200963</c:v>
                </c:pt>
                <c:pt idx="15">
                  <c:v>4.0086002441443247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FD5-4FBB-BEAC-90E1D5797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118824"/>
        <c:axId val="626119216"/>
      </c:scatterChart>
      <c:valAx>
        <c:axId val="626118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9216"/>
        <c:crosses val="autoZero"/>
        <c:crossBetween val="midCat"/>
      </c:valAx>
      <c:valAx>
        <c:axId val="62611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8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JBT19-TP</a:t>
            </a:r>
          </a:p>
        </c:rich>
      </c:tx>
      <c:layout>
        <c:manualLayout>
          <c:xMode val="edge"/>
          <c:yMode val="edge"/>
          <c:x val="0.60681233595800521"/>
          <c:y val="5.032679997564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231421697287839"/>
                  <c:y val="-0.225002945036433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(2)'!$Q$152:$Q$159</c:f>
              <c:numCache>
                <c:formatCode>General</c:formatCode>
                <c:ptCount val="8"/>
                <c:pt idx="0">
                  <c:v>300</c:v>
                </c:pt>
                <c:pt idx="1">
                  <c:v>100</c:v>
                </c:pt>
                <c:pt idx="2">
                  <c:v>100</c:v>
                </c:pt>
                <c:pt idx="7">
                  <c:v>3699.9992999999999</c:v>
                </c:pt>
              </c:numCache>
            </c:numRef>
          </c:xVal>
          <c:yVal>
            <c:numRef>
              <c:f>'FlowGrabJoin  GRAPH (2)'!$D$152:$D$159</c:f>
              <c:numCache>
                <c:formatCode>General</c:formatCode>
                <c:ptCount val="8"/>
                <c:pt idx="0">
                  <c:v>50.6</c:v>
                </c:pt>
                <c:pt idx="1">
                  <c:v>54.9</c:v>
                </c:pt>
                <c:pt idx="2">
                  <c:v>29.5</c:v>
                </c:pt>
                <c:pt idx="7">
                  <c:v>133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A9-4A8D-9936-967D9DE4E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94480"/>
        <c:axId val="450894872"/>
      </c:scatterChart>
      <c:valAx>
        <c:axId val="450894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94872"/>
        <c:crosses val="autoZero"/>
        <c:crossBetween val="midCat"/>
      </c:valAx>
      <c:valAx>
        <c:axId val="45089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9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(2)'!$Q$140:$Q$151</c:f>
              <c:numCache>
                <c:formatCode>General</c:formatCode>
                <c:ptCount val="12"/>
                <c:pt idx="0">
                  <c:v>200</c:v>
                </c:pt>
                <c:pt idx="1">
                  <c:v>100</c:v>
                </c:pt>
                <c:pt idx="2">
                  <c:v>66</c:v>
                </c:pt>
                <c:pt idx="3">
                  <c:v>20</c:v>
                </c:pt>
                <c:pt idx="4">
                  <c:v>3700</c:v>
                </c:pt>
                <c:pt idx="5">
                  <c:v>800</c:v>
                </c:pt>
                <c:pt idx="6">
                  <c:v>2000.0001</c:v>
                </c:pt>
                <c:pt idx="7">
                  <c:v>400</c:v>
                </c:pt>
                <c:pt idx="8">
                  <c:v>500</c:v>
                </c:pt>
                <c:pt idx="9">
                  <c:v>187.5</c:v>
                </c:pt>
                <c:pt idx="10">
                  <c:v>4399.9980999999998</c:v>
                </c:pt>
                <c:pt idx="11">
                  <c:v>500</c:v>
                </c:pt>
              </c:numCache>
            </c:numRef>
          </c:xVal>
          <c:y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3">
                  <c:v>23.5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26-4F4E-A1BE-8DE6D826A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120000"/>
        <c:axId val="626120392"/>
      </c:scatterChart>
      <c:valAx>
        <c:axId val="62612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0392"/>
        <c:crosses val="autoZero"/>
        <c:crossBetween val="midCat"/>
      </c:valAx>
      <c:valAx>
        <c:axId val="626120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12972440944882"/>
                  <c:y val="-0.116824779941913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(2)'!$R$140:$R$151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1.8195439355418688</c:v>
                </c:pt>
                <c:pt idx="3">
                  <c:v>1.3010299956639813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2.2730012720637376</c:v>
                </c:pt>
                <c:pt idx="10">
                  <c:v>3.6434524889498934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(2)'!$K$140:$K$151</c:f>
              <c:numCache>
                <c:formatCode>General</c:formatCode>
                <c:ptCount val="12"/>
                <c:pt idx="0">
                  <c:v>4.0770043267933502</c:v>
                </c:pt>
                <c:pt idx="1">
                  <c:v>3.5490032620257876</c:v>
                </c:pt>
                <c:pt idx="2">
                  <c:v>3.3432904023534333</c:v>
                </c:pt>
                <c:pt idx="3">
                  <c:v>2.6720978579357175</c:v>
                </c:pt>
                <c:pt idx="4">
                  <c:v>5.9906274004381999</c:v>
                </c:pt>
                <c:pt idx="5">
                  <c:v>4.6884198220027109</c:v>
                </c:pt>
                <c:pt idx="6">
                  <c:v>5.8027737470066993</c:v>
                </c:pt>
                <c:pt idx="7">
                  <c:v>4.8436064719245104</c:v>
                </c:pt>
                <c:pt idx="8">
                  <c:v>4.826074802700826</c:v>
                </c:pt>
                <c:pt idx="9">
                  <c:v>4.6778349886836761</c:v>
                </c:pt>
                <c:pt idx="10">
                  <c:v>6.209300307623411</c:v>
                </c:pt>
                <c:pt idx="11">
                  <c:v>4.5751878449276608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371-467B-9611-3D6E995E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121176"/>
        <c:axId val="626121568"/>
      </c:scatterChart>
      <c:valAx>
        <c:axId val="626121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1568"/>
        <c:crosses val="autoZero"/>
        <c:crossBetween val="midCat"/>
      </c:valAx>
      <c:valAx>
        <c:axId val="62612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1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3">
                  <c:v>23.5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CD-4D2D-B530-5BB37F8C26F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3">
                  <c:v>12.8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ACD-4D2D-B530-5BB37F8C2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6122352"/>
        <c:axId val="626122744"/>
      </c:barChart>
      <c:catAx>
        <c:axId val="6261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2744"/>
        <c:crosses val="autoZero"/>
        <c:auto val="1"/>
        <c:lblAlgn val="ctr"/>
        <c:lblOffset val="100"/>
        <c:noMultiLvlLbl val="0"/>
      </c:catAx>
      <c:valAx>
        <c:axId val="626122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2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7706474190726156E-2"/>
                  <c:y val="-0.245157801716731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(2)'!$Q$100:$Q$113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20</c:v>
                </c:pt>
                <c:pt idx="5">
                  <c:v>200</c:v>
                </c:pt>
                <c:pt idx="6">
                  <c:v>600.00009999999997</c:v>
                </c:pt>
                <c:pt idx="7">
                  <c:v>100</c:v>
                </c:pt>
                <c:pt idx="8">
                  <c:v>400</c:v>
                </c:pt>
                <c:pt idx="9">
                  <c:v>100</c:v>
                </c:pt>
                <c:pt idx="10">
                  <c:v>200</c:v>
                </c:pt>
                <c:pt idx="11">
                  <c:v>100</c:v>
                </c:pt>
                <c:pt idx="12">
                  <c:v>600.00009999999997</c:v>
                </c:pt>
                <c:pt idx="13">
                  <c:v>200</c:v>
                </c:pt>
              </c:numCache>
            </c:numRef>
          </c:xVal>
          <c:y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4">
                  <c:v>36.799999999999997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D3-4E25-8AC7-CB8080A29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6123528"/>
        <c:axId val="590933680"/>
      </c:scatterChart>
      <c:valAx>
        <c:axId val="62612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3680"/>
        <c:crosses val="autoZero"/>
        <c:crossBetween val="midCat"/>
      </c:valAx>
      <c:valAx>
        <c:axId val="59093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23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4">
                  <c:v>36.799999999999997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48-4ABF-A3FA-2C441FB0411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4">
                  <c:v>27.1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548-4ABF-A3FA-2C441FB04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0934464"/>
        <c:axId val="590934856"/>
      </c:barChart>
      <c:catAx>
        <c:axId val="590934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4856"/>
        <c:crosses val="autoZero"/>
        <c:auto val="1"/>
        <c:lblAlgn val="ctr"/>
        <c:lblOffset val="100"/>
        <c:noMultiLvlLbl val="0"/>
      </c:catAx>
      <c:valAx>
        <c:axId val="59093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4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(2)'!$Q$125:$Q$139</c:f>
              <c:numCache>
                <c:formatCode>General</c:formatCode>
                <c:ptCount val="15"/>
                <c:pt idx="0">
                  <c:v>150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200</c:v>
                </c:pt>
                <c:pt idx="6">
                  <c:v>900.00009999999997</c:v>
                </c:pt>
                <c:pt idx="7">
                  <c:v>1200.0001</c:v>
                </c:pt>
                <c:pt idx="8">
                  <c:v>500</c:v>
                </c:pt>
                <c:pt idx="9">
                  <c:v>400</c:v>
                </c:pt>
                <c:pt idx="10">
                  <c:v>3999.9987999999998</c:v>
                </c:pt>
                <c:pt idx="11">
                  <c:v>1200.0001</c:v>
                </c:pt>
                <c:pt idx="12">
                  <c:v>1200.0001</c:v>
                </c:pt>
                <c:pt idx="13">
                  <c:v>600.00009999999997</c:v>
                </c:pt>
                <c:pt idx="14">
                  <c:v>2800.0003000000002</c:v>
                </c:pt>
              </c:numCache>
            </c:numRef>
          </c:xVal>
          <c:y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A7-4717-85F3-1BBBD3D6D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35640"/>
        <c:axId val="590936032"/>
      </c:scatterChart>
      <c:valAx>
        <c:axId val="590935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6032"/>
        <c:crosses val="autoZero"/>
        <c:crossBetween val="midCat"/>
      </c:valAx>
      <c:valAx>
        <c:axId val="59093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5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(2)'!$R$125:$R$139</c:f>
              <c:numCache>
                <c:formatCode>General</c:formatCode>
                <c:ptCount val="15"/>
                <c:pt idx="0">
                  <c:v>2.1760912590556813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3.4471580778737683</c:v>
                </c:pt>
              </c:numCache>
            </c:numRef>
          </c:xVal>
          <c:yVal>
            <c:numRef>
              <c:f>'FlowGrabJoin  GRAPH (2)'!$K$125:$K$139</c:f>
              <c:numCache>
                <c:formatCode>General</c:formatCode>
                <c:ptCount val="15"/>
                <c:pt idx="0">
                  <c:v>3.9060655447552368</c:v>
                </c:pt>
                <c:pt idx="1">
                  <c:v>3.90848501887865</c:v>
                </c:pt>
                <c:pt idx="2">
                  <c:v>3.0791812460476247</c:v>
                </c:pt>
                <c:pt idx="3">
                  <c:v>3.8680563618230415</c:v>
                </c:pt>
                <c:pt idx="4">
                  <c:v>3.7226339225338121</c:v>
                </c:pt>
                <c:pt idx="6">
                  <c:v>4.4413809331714509</c:v>
                </c:pt>
                <c:pt idx="7">
                  <c:v>4.3866773201520433</c:v>
                </c:pt>
                <c:pt idx="8">
                  <c:v>3.9530344572503568</c:v>
                </c:pt>
                <c:pt idx="9">
                  <c:v>3.8247764624755458</c:v>
                </c:pt>
                <c:pt idx="10">
                  <c:v>5.6020598610395984</c:v>
                </c:pt>
                <c:pt idx="11">
                  <c:v>4.5606239107411355</c:v>
                </c:pt>
                <c:pt idx="12">
                  <c:v>4.9966867917913769</c:v>
                </c:pt>
                <c:pt idx="13">
                  <c:v>4.1519824678398818</c:v>
                </c:pt>
                <c:pt idx="14">
                  <c:v>5.2485617878911235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6D-4865-9DBB-D9AB11B10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36816"/>
        <c:axId val="590937208"/>
      </c:scatterChart>
      <c:valAx>
        <c:axId val="590936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7208"/>
        <c:crosses val="autoZero"/>
        <c:crossBetween val="midCat"/>
      </c:valAx>
      <c:valAx>
        <c:axId val="59093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6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21-4F24-8FC0-2ABF82FC19A9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21-4F24-8FC0-2ABF82FC1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0937992"/>
        <c:axId val="590938384"/>
      </c:barChart>
      <c:catAx>
        <c:axId val="590937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8384"/>
        <c:crosses val="autoZero"/>
        <c:auto val="1"/>
        <c:lblAlgn val="ctr"/>
        <c:lblOffset val="100"/>
        <c:noMultiLvlLbl val="0"/>
      </c:catAx>
      <c:valAx>
        <c:axId val="59093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7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108920440063102"/>
                  <c:y val="-0.163182329481542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(2)'!$R$100:$R$113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1.3010299956639813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2.778151322766051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(2)'!$K$100:$K$113</c:f>
              <c:numCache>
                <c:formatCode>General</c:formatCode>
                <c:ptCount val="14"/>
                <c:pt idx="0">
                  <c:v>3.5538830266438741</c:v>
                </c:pt>
                <c:pt idx="1">
                  <c:v>3.5658478186735176</c:v>
                </c:pt>
                <c:pt idx="2">
                  <c:v>4.2600713879850751</c:v>
                </c:pt>
                <c:pt idx="3">
                  <c:v>3.5899496013257077</c:v>
                </c:pt>
                <c:pt idx="4">
                  <c:v>2.8668778143374989</c:v>
                </c:pt>
                <c:pt idx="5">
                  <c:v>4.2030328870147109</c:v>
                </c:pt>
                <c:pt idx="6">
                  <c:v>4.8887410330653003</c:v>
                </c:pt>
                <c:pt idx="7">
                  <c:v>3.503790683057181</c:v>
                </c:pt>
                <c:pt idx="8">
                  <c:v>4.8762178405916421</c:v>
                </c:pt>
                <c:pt idx="9">
                  <c:v>3.6866362692622934</c:v>
                </c:pt>
                <c:pt idx="10">
                  <c:v>4.0094508957986941</c:v>
                </c:pt>
                <c:pt idx="11">
                  <c:v>3.3891660843645326</c:v>
                </c:pt>
                <c:pt idx="12">
                  <c:v>5.3866773563432453</c:v>
                </c:pt>
                <c:pt idx="13">
                  <c:v>3.7979596437371961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98-4FC6-9467-640083ECE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39168"/>
        <c:axId val="590939560"/>
      </c:scatterChart>
      <c:valAx>
        <c:axId val="59093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9560"/>
        <c:crosses val="autoZero"/>
        <c:crossBetween val="midCat"/>
      </c:valAx>
      <c:valAx>
        <c:axId val="59093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3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(2)'!$Q$114:$Q$124</c:f>
              <c:numCache>
                <c:formatCode>General</c:formatCode>
                <c:ptCount val="11"/>
                <c:pt idx="0">
                  <c:v>1000</c:v>
                </c:pt>
                <c:pt idx="1">
                  <c:v>500</c:v>
                </c:pt>
                <c:pt idx="2">
                  <c:v>400</c:v>
                </c:pt>
                <c:pt idx="3">
                  <c:v>400</c:v>
                </c:pt>
                <c:pt idx="4">
                  <c:v>200</c:v>
                </c:pt>
                <c:pt idx="5">
                  <c:v>10300.003000000001</c:v>
                </c:pt>
                <c:pt idx="6">
                  <c:v>2100.0001999999999</c:v>
                </c:pt>
                <c:pt idx="7">
                  <c:v>2300.0001999999999</c:v>
                </c:pt>
                <c:pt idx="8">
                  <c:v>700.00009999999997</c:v>
                </c:pt>
                <c:pt idx="9">
                  <c:v>14400.0113</c:v>
                </c:pt>
                <c:pt idx="10">
                  <c:v>200</c:v>
                </c:pt>
              </c:numCache>
            </c:numRef>
          </c:xVal>
          <c:y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20-432A-9C51-32855DDC3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0344"/>
        <c:axId val="590940736"/>
      </c:scatterChart>
      <c:valAx>
        <c:axId val="590940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0736"/>
        <c:crosses val="autoZero"/>
        <c:crossBetween val="midCat"/>
      </c:valAx>
      <c:valAx>
        <c:axId val="5909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0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(2)'!$Q$2:$Q$17</c:f>
              <c:numCache>
                <c:formatCode>General</c:formatCode>
                <c:ptCount val="16"/>
                <c:pt idx="0">
                  <c:v>400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16800.016199999998</c:v>
                </c:pt>
                <c:pt idx="7">
                  <c:v>9300.0010000000002</c:v>
                </c:pt>
                <c:pt idx="8">
                  <c:v>600.00009999999997</c:v>
                </c:pt>
                <c:pt idx="9">
                  <c:v>200</c:v>
                </c:pt>
                <c:pt idx="10">
                  <c:v>14500.011500000001</c:v>
                </c:pt>
                <c:pt idx="11">
                  <c:v>3200.0001999999999</c:v>
                </c:pt>
                <c:pt idx="12">
                  <c:v>1200.0001</c:v>
                </c:pt>
                <c:pt idx="13">
                  <c:v>500</c:v>
                </c:pt>
                <c:pt idx="14">
                  <c:v>8399.9991000000009</c:v>
                </c:pt>
                <c:pt idx="15">
                  <c:v>600.00009999999997</c:v>
                </c:pt>
              </c:numCache>
            </c:numRef>
          </c:xVal>
          <c:y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00-4CB4-B983-D5E131AE7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79528"/>
        <c:axId val="588479920"/>
      </c:scatterChart>
      <c:valAx>
        <c:axId val="588479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79920"/>
        <c:crosses val="autoZero"/>
        <c:crossBetween val="midCat"/>
      </c:valAx>
      <c:valAx>
        <c:axId val="58847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79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(2)'!$R$114:$R$124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4.158362832895647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(2)'!$L$114:$L$124</c:f>
              <c:numCache>
                <c:formatCode>General</c:formatCode>
                <c:ptCount val="11"/>
                <c:pt idx="0">
                  <c:v>4.4517864355242907</c:v>
                </c:pt>
                <c:pt idx="1">
                  <c:v>4.1414497734004669</c:v>
                </c:pt>
                <c:pt idx="2">
                  <c:v>3.8375884382355112</c:v>
                </c:pt>
                <c:pt idx="3">
                  <c:v>3.9749719942980688</c:v>
                </c:pt>
                <c:pt idx="4">
                  <c:v>3.8785217955012063</c:v>
                </c:pt>
                <c:pt idx="5">
                  <c:v>6.3224675186245909</c:v>
                </c:pt>
                <c:pt idx="6">
                  <c:v>5.4085791667700445</c:v>
                </c:pt>
                <c:pt idx="7">
                  <c:v>4.8165727337908386</c:v>
                </c:pt>
                <c:pt idx="8">
                  <c:v>4.2828486648767088</c:v>
                </c:pt>
                <c:pt idx="9">
                  <c:v>6.2447226635703954</c:v>
                </c:pt>
                <c:pt idx="10">
                  <c:v>3.7387805584843692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06-4012-9101-7F160273B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1520"/>
        <c:axId val="590941912"/>
      </c:scatterChart>
      <c:valAx>
        <c:axId val="59094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1912"/>
        <c:crosses val="autoZero"/>
        <c:crossBetween val="midCat"/>
      </c:valAx>
      <c:valAx>
        <c:axId val="59094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1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7F-4F6E-9425-CC3B00661264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7F-4F6E-9425-CC3B00661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0942696"/>
        <c:axId val="590943088"/>
      </c:barChart>
      <c:catAx>
        <c:axId val="590942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3088"/>
        <c:crosses val="autoZero"/>
        <c:auto val="1"/>
        <c:lblAlgn val="ctr"/>
        <c:lblOffset val="100"/>
        <c:noMultiLvlLbl val="0"/>
      </c:catAx>
      <c:valAx>
        <c:axId val="59094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2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(2)'!$Q$100:$Q$113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20</c:v>
                </c:pt>
                <c:pt idx="5">
                  <c:v>200</c:v>
                </c:pt>
                <c:pt idx="6">
                  <c:v>600.00009999999997</c:v>
                </c:pt>
                <c:pt idx="7">
                  <c:v>100</c:v>
                </c:pt>
                <c:pt idx="8">
                  <c:v>400</c:v>
                </c:pt>
                <c:pt idx="9">
                  <c:v>100</c:v>
                </c:pt>
                <c:pt idx="10">
                  <c:v>200</c:v>
                </c:pt>
                <c:pt idx="11">
                  <c:v>100</c:v>
                </c:pt>
                <c:pt idx="12">
                  <c:v>600.00009999999997</c:v>
                </c:pt>
                <c:pt idx="13">
                  <c:v>200</c:v>
                </c:pt>
              </c:numCache>
            </c:numRef>
          </c:xVal>
          <c:y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4">
                  <c:v>27.1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BB-45D7-823C-9D72D1B3B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3872"/>
        <c:axId val="590944264"/>
      </c:scatterChart>
      <c:valAx>
        <c:axId val="59094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4264"/>
        <c:crosses val="autoZero"/>
        <c:crossBetween val="midCat"/>
      </c:valAx>
      <c:valAx>
        <c:axId val="59094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(2)'!$R$100:$R$113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1.3010299956639813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2.778151322766051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(2)'!$L$100:$L$113</c:f>
              <c:numCache>
                <c:formatCode>General</c:formatCode>
                <c:ptCount val="14"/>
                <c:pt idx="0">
                  <c:v>3.3891660843645326</c:v>
                </c:pt>
                <c:pt idx="1">
                  <c:v>3.4149733479708178</c:v>
                </c:pt>
                <c:pt idx="2">
                  <c:v>3.3802112417116059</c:v>
                </c:pt>
                <c:pt idx="3">
                  <c:v>3.3891660843645326</c:v>
                </c:pt>
                <c:pt idx="4">
                  <c:v>2.7339992865383871</c:v>
                </c:pt>
                <c:pt idx="5">
                  <c:v>3.6812412373755872</c:v>
                </c:pt>
                <c:pt idx="6">
                  <c:v>4.6485552280450779</c:v>
                </c:pt>
                <c:pt idx="7">
                  <c:v>3.4048337166199381</c:v>
                </c:pt>
                <c:pt idx="8">
                  <c:v>4.6354837468149119</c:v>
                </c:pt>
                <c:pt idx="9">
                  <c:v>3.4563660331290431</c:v>
                </c:pt>
                <c:pt idx="10">
                  <c:v>3.6414741105040997</c:v>
                </c:pt>
                <c:pt idx="11">
                  <c:v>3.3031960574204891</c:v>
                </c:pt>
                <c:pt idx="12">
                  <c:v>4.7414668341521624</c:v>
                </c:pt>
                <c:pt idx="13">
                  <c:v>3.6354837468149119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674-4B13-B7AB-ADBDCCFB7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5048"/>
        <c:axId val="590945440"/>
      </c:scatterChart>
      <c:valAx>
        <c:axId val="590945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5440"/>
        <c:crosses val="autoZero"/>
        <c:crossBetween val="midCat"/>
      </c:valAx>
      <c:valAx>
        <c:axId val="59094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5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4">
                  <c:v>36.799999999999997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63-465C-AA16-A142E2A27C4E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4">
                  <c:v>27.1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63-465C-AA16-A142E2A27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0946224"/>
        <c:axId val="590946616"/>
      </c:barChart>
      <c:catAx>
        <c:axId val="590946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6616"/>
        <c:crosses val="autoZero"/>
        <c:auto val="1"/>
        <c:lblAlgn val="ctr"/>
        <c:lblOffset val="100"/>
        <c:noMultiLvlLbl val="0"/>
      </c:catAx>
      <c:valAx>
        <c:axId val="59094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6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(2)'!$Q$88:$Q$99</c:f>
              <c:numCache>
                <c:formatCode>General</c:formatCode>
                <c:ptCount val="12"/>
                <c:pt idx="0">
                  <c:v>1400</c:v>
                </c:pt>
                <c:pt idx="1">
                  <c:v>700.00009999999997</c:v>
                </c:pt>
                <c:pt idx="2">
                  <c:v>400</c:v>
                </c:pt>
                <c:pt idx="3">
                  <c:v>600.00009999999997</c:v>
                </c:pt>
                <c:pt idx="4">
                  <c:v>12800</c:v>
                </c:pt>
                <c:pt idx="5">
                  <c:v>1000.0001</c:v>
                </c:pt>
                <c:pt idx="6">
                  <c:v>400</c:v>
                </c:pt>
                <c:pt idx="7">
                  <c:v>14800.0121</c:v>
                </c:pt>
                <c:pt idx="8">
                  <c:v>2800.0003000000002</c:v>
                </c:pt>
                <c:pt idx="9">
                  <c:v>2300.0001999999999</c:v>
                </c:pt>
                <c:pt idx="10">
                  <c:v>900.00009999999997</c:v>
                </c:pt>
                <c:pt idx="11">
                  <c:v>12400.0072</c:v>
                </c:pt>
              </c:numCache>
            </c:numRef>
          </c:xVal>
          <c:y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32-499D-8924-B90125753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7400"/>
        <c:axId val="590947792"/>
      </c:scatterChart>
      <c:valAx>
        <c:axId val="59094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7792"/>
        <c:crosses val="autoZero"/>
        <c:crossBetween val="midCat"/>
      </c:valAx>
      <c:valAx>
        <c:axId val="59094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7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(2)'!$R$88:$R$99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4.0934219373331517</c:v>
                </c:pt>
              </c:numCache>
            </c:numRef>
          </c:xVal>
          <c:yVal>
            <c:numRef>
              <c:f>'FlowGrabJoin  GRAPH (2)'!$L$88:$L$99</c:f>
              <c:numCache>
                <c:formatCode>General</c:formatCode>
                <c:ptCount val="12"/>
                <c:pt idx="0">
                  <c:v>4.2430380486862944</c:v>
                </c:pt>
                <c:pt idx="1">
                  <c:v>3.9314579327310697</c:v>
                </c:pt>
                <c:pt idx="2">
                  <c:v>3.6776069527204931</c:v>
                </c:pt>
                <c:pt idx="3">
                  <c:v>3.8573325688136761</c:v>
                </c:pt>
                <c:pt idx="4">
                  <c:v>5.6706910550422789</c:v>
                </c:pt>
                <c:pt idx="5">
                  <c:v>4.0863598741041942</c:v>
                </c:pt>
                <c:pt idx="6">
                  <c:v>3.8247764624755458</c:v>
                </c:pt>
                <c:pt idx="7">
                  <c:v>6.1914513695298332</c:v>
                </c:pt>
                <c:pt idx="8">
                  <c:v>4.7281914451214959</c:v>
                </c:pt>
                <c:pt idx="9">
                  <c:v>4.4148063172657483</c:v>
                </c:pt>
                <c:pt idx="10">
                  <c:v>4.0111474090307375</c:v>
                </c:pt>
                <c:pt idx="11">
                  <c:v>5.6720611473012239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34-48F7-B26F-DDA107622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948576"/>
        <c:axId val="590948968"/>
      </c:scatterChart>
      <c:valAx>
        <c:axId val="59094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8968"/>
        <c:crosses val="autoZero"/>
        <c:crossBetween val="midCat"/>
      </c:valAx>
      <c:valAx>
        <c:axId val="590948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94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40-4FFC-B69F-9C875E2310A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40-4FFC-B69F-9C875E231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350464"/>
        <c:axId val="593350856"/>
      </c:barChart>
      <c:catAx>
        <c:axId val="593350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0856"/>
        <c:crosses val="autoZero"/>
        <c:auto val="1"/>
        <c:lblAlgn val="ctr"/>
        <c:lblOffset val="100"/>
        <c:noMultiLvlLbl val="0"/>
      </c:catAx>
      <c:valAx>
        <c:axId val="59335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(2)'!$Q$61:$Q$75</c:f>
              <c:numCache>
                <c:formatCode>General</c:formatCode>
                <c:ptCount val="15"/>
                <c:pt idx="0">
                  <c:v>1106.7777980000001</c:v>
                </c:pt>
                <c:pt idx="1">
                  <c:v>569.4366867</c:v>
                </c:pt>
                <c:pt idx="2">
                  <c:v>17.68590743</c:v>
                </c:pt>
                <c:pt idx="3">
                  <c:v>267.24939590000002</c:v>
                </c:pt>
                <c:pt idx="4">
                  <c:v>53961</c:v>
                </c:pt>
                <c:pt idx="5">
                  <c:v>2695.4173070000002</c:v>
                </c:pt>
                <c:pt idx="6">
                  <c:v>33146.537049999999</c:v>
                </c:pt>
                <c:pt idx="7">
                  <c:v>760.62971549999997</c:v>
                </c:pt>
                <c:pt idx="8">
                  <c:v>20</c:v>
                </c:pt>
                <c:pt idx="9">
                  <c:v>34154.436600000001</c:v>
                </c:pt>
                <c:pt idx="10">
                  <c:v>7637.2505719999999</c:v>
                </c:pt>
                <c:pt idx="11">
                  <c:v>7024.805386</c:v>
                </c:pt>
                <c:pt idx="12">
                  <c:v>993.94330639999998</c:v>
                </c:pt>
                <c:pt idx="13">
                  <c:v>59455.08582</c:v>
                </c:pt>
                <c:pt idx="14">
                  <c:v>1717.795856</c:v>
                </c:pt>
              </c:numCache>
            </c:numRef>
          </c:xVal>
          <c:y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8">
                  <c:v>37.200000000000003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31-45B1-B03C-588900792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51640"/>
        <c:axId val="593352032"/>
      </c:scatterChart>
      <c:valAx>
        <c:axId val="593351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2032"/>
        <c:crosses val="autoZero"/>
        <c:crossBetween val="midCat"/>
      </c:valAx>
      <c:valAx>
        <c:axId val="59335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1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(2)'!$R$61:$R$75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1.3010299956639813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4.7741890103271363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(2)'!$L$61:$L$75</c:f>
              <c:numCache>
                <c:formatCode>General</c:formatCode>
                <c:ptCount val="15"/>
                <c:pt idx="0">
                  <c:v>4.8636043741361918</c:v>
                </c:pt>
                <c:pt idx="1">
                  <c:v>4.3117479444670739</c:v>
                </c:pt>
                <c:pt idx="2">
                  <c:v>2.7514180305967835</c:v>
                </c:pt>
                <c:pt idx="3">
                  <c:v>3.7961325895974389</c:v>
                </c:pt>
                <c:pt idx="5">
                  <c:v>5.1424332416426939</c:v>
                </c:pt>
                <c:pt idx="6">
                  <c:v>6.8726206807575947</c:v>
                </c:pt>
                <c:pt idx="7">
                  <c:v>4.5391846846345807</c:v>
                </c:pt>
                <c:pt idx="8">
                  <c:v>2.8715729355458786</c:v>
                </c:pt>
                <c:pt idx="9">
                  <c:v>6.9348476665370065</c:v>
                </c:pt>
                <c:pt idx="10">
                  <c:v>6.02281612608747</c:v>
                </c:pt>
                <c:pt idx="11">
                  <c:v>5.5909272802468326</c:v>
                </c:pt>
                <c:pt idx="12">
                  <c:v>4.3882967204545897</c:v>
                </c:pt>
                <c:pt idx="13">
                  <c:v>7.0642236216896537</c:v>
                </c:pt>
                <c:pt idx="14">
                  <c:v>4.638092071893027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361-438C-B7BF-EA4DDF489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52816"/>
        <c:axId val="593353208"/>
      </c:scatterChart>
      <c:valAx>
        <c:axId val="59335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3208"/>
        <c:crosses val="autoZero"/>
        <c:crossBetween val="midCat"/>
      </c:valAx>
      <c:valAx>
        <c:axId val="593353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2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5889326334208219E-2"/>
                  <c:y val="-0.296335043074969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(2)'!$Q$18:$Q$29</c:f>
              <c:numCache>
                <c:formatCode>General</c:formatCode>
                <c:ptCount val="12"/>
                <c:pt idx="0">
                  <c:v>100</c:v>
                </c:pt>
                <c:pt idx="1">
                  <c:v>11</c:v>
                </c:pt>
                <c:pt idx="2">
                  <c:v>11</c:v>
                </c:pt>
                <c:pt idx="3">
                  <c:v>100</c:v>
                </c:pt>
                <c:pt idx="4">
                  <c:v>11</c:v>
                </c:pt>
                <c:pt idx="5">
                  <c:v>1</c:v>
                </c:pt>
                <c:pt idx="6">
                  <c:v>4800</c:v>
                </c:pt>
                <c:pt idx="7">
                  <c:v>3200.0001999999999</c:v>
                </c:pt>
                <c:pt idx="8">
                  <c:v>200</c:v>
                </c:pt>
                <c:pt idx="9">
                  <c:v>100</c:v>
                </c:pt>
                <c:pt idx="10">
                  <c:v>100</c:v>
                </c:pt>
                <c:pt idx="11">
                  <c:v>900.00009999999997</c:v>
                </c:pt>
              </c:numCache>
            </c:numRef>
          </c:xVal>
          <c:y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2">
                  <c:v>16.5</c:v>
                </c:pt>
                <c:pt idx="3">
                  <c:v>20.9</c:v>
                </c:pt>
                <c:pt idx="4">
                  <c:v>27.7</c:v>
                </c:pt>
                <c:pt idx="5">
                  <c:v>18.8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28-4AAD-9DCE-09857791F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80704"/>
        <c:axId val="588483232"/>
      </c:scatterChart>
      <c:valAx>
        <c:axId val="58848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83232"/>
        <c:crosses val="autoZero"/>
        <c:crossBetween val="midCat"/>
      </c:valAx>
      <c:valAx>
        <c:axId val="58848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8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8">
                  <c:v>41.9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CE-4035-856B-774C91F315FB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8">
                  <c:v>37.200000000000003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6CE-4035-856B-774C91F31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353992"/>
        <c:axId val="593354384"/>
      </c:barChart>
      <c:catAx>
        <c:axId val="593353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4384"/>
        <c:crosses val="autoZero"/>
        <c:auto val="1"/>
        <c:lblAlgn val="ctr"/>
        <c:lblOffset val="100"/>
        <c:noMultiLvlLbl val="0"/>
      </c:catAx>
      <c:valAx>
        <c:axId val="59335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(2)'!$Q$45:$Q$60</c:f>
              <c:numCache>
                <c:formatCode>General</c:formatCode>
                <c:ptCount val="16"/>
                <c:pt idx="0">
                  <c:v>1300</c:v>
                </c:pt>
                <c:pt idx="1">
                  <c:v>900</c:v>
                </c:pt>
                <c:pt idx="2">
                  <c:v>400</c:v>
                </c:pt>
                <c:pt idx="3">
                  <c:v>600</c:v>
                </c:pt>
                <c:pt idx="4">
                  <c:v>300</c:v>
                </c:pt>
                <c:pt idx="5">
                  <c:v>100</c:v>
                </c:pt>
                <c:pt idx="6">
                  <c:v>1500</c:v>
                </c:pt>
                <c:pt idx="7">
                  <c:v>8099.9979999999996</c:v>
                </c:pt>
                <c:pt idx="8">
                  <c:v>700</c:v>
                </c:pt>
                <c:pt idx="9">
                  <c:v>300</c:v>
                </c:pt>
                <c:pt idx="10">
                  <c:v>10200.002</c:v>
                </c:pt>
                <c:pt idx="11">
                  <c:v>2500</c:v>
                </c:pt>
                <c:pt idx="12">
                  <c:v>2400</c:v>
                </c:pt>
                <c:pt idx="13">
                  <c:v>1100</c:v>
                </c:pt>
                <c:pt idx="14">
                  <c:v>13300.009</c:v>
                </c:pt>
                <c:pt idx="15">
                  <c:v>1700</c:v>
                </c:pt>
              </c:numCache>
            </c:numRef>
          </c:xVal>
          <c:y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22-494B-A890-E46D1801F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55168"/>
        <c:axId val="593355560"/>
      </c:scatterChart>
      <c:valAx>
        <c:axId val="59335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5560"/>
        <c:crosses val="autoZero"/>
        <c:crossBetween val="midCat"/>
      </c:valAx>
      <c:valAx>
        <c:axId val="593355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(2)'!$R$45:$R$60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4.1238519348504701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(2)'!$L$45:$L$60</c:f>
              <c:numCache>
                <c:formatCode>General</c:formatCode>
                <c:ptCount val="16"/>
                <c:pt idx="0">
                  <c:v>4.6258267132857114</c:v>
                </c:pt>
                <c:pt idx="1">
                  <c:v>4.4456042032735974</c:v>
                </c:pt>
                <c:pt idx="2">
                  <c:v>4.1473671077937864</c:v>
                </c:pt>
                <c:pt idx="3">
                  <c:v>4.2159018132040318</c:v>
                </c:pt>
                <c:pt idx="4">
                  <c:v>4.037027879755775</c:v>
                </c:pt>
                <c:pt idx="5">
                  <c:v>3.4216039268698313</c:v>
                </c:pt>
                <c:pt idx="6">
                  <c:v>4.7748817658187965</c:v>
                </c:pt>
                <c:pt idx="7">
                  <c:v>6.5337973626071051</c:v>
                </c:pt>
                <c:pt idx="8">
                  <c:v>4.5344068991378768</c:v>
                </c:pt>
                <c:pt idx="9">
                  <c:v>4.064832219738574</c:v>
                </c:pt>
                <c:pt idx="10">
                  <c:v>6.7297511006673743</c:v>
                </c:pt>
                <c:pt idx="11">
                  <c:v>5.6020599913279625</c:v>
                </c:pt>
                <c:pt idx="12">
                  <c:v>4.9389198122447722</c:v>
                </c:pt>
                <c:pt idx="13">
                  <c:v>4.4727564493172123</c:v>
                </c:pt>
                <c:pt idx="14">
                  <c:v>6.5877449238363779</c:v>
                </c:pt>
                <c:pt idx="15">
                  <c:v>4.5987358062804047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90-4D14-BB6F-83A9ADED9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56344"/>
        <c:axId val="593356736"/>
      </c:scatterChart>
      <c:valAx>
        <c:axId val="593356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6736"/>
        <c:crosses val="autoZero"/>
        <c:crossBetween val="midCat"/>
      </c:valAx>
      <c:valAx>
        <c:axId val="59335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6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57-4FF5-9C9E-C0555C2C79ED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C57-4FF5-9C9E-C0555C2C7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357520"/>
        <c:axId val="593357912"/>
      </c:barChart>
      <c:catAx>
        <c:axId val="593357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7912"/>
        <c:crosses val="autoZero"/>
        <c:auto val="1"/>
        <c:lblAlgn val="ctr"/>
        <c:lblOffset val="100"/>
        <c:noMultiLvlLbl val="0"/>
      </c:catAx>
      <c:valAx>
        <c:axId val="593357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7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2.6119440549383383E-2"/>
                  <c:y val="-0.144825873267952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(2)'!$Q$18:$Q$29</c:f>
              <c:numCache>
                <c:formatCode>General</c:formatCode>
                <c:ptCount val="12"/>
                <c:pt idx="0">
                  <c:v>100</c:v>
                </c:pt>
                <c:pt idx="1">
                  <c:v>11</c:v>
                </c:pt>
                <c:pt idx="2">
                  <c:v>11</c:v>
                </c:pt>
                <c:pt idx="3">
                  <c:v>100</c:v>
                </c:pt>
                <c:pt idx="4">
                  <c:v>11</c:v>
                </c:pt>
                <c:pt idx="5">
                  <c:v>1</c:v>
                </c:pt>
                <c:pt idx="6">
                  <c:v>4800</c:v>
                </c:pt>
                <c:pt idx="7">
                  <c:v>3200.0001999999999</c:v>
                </c:pt>
                <c:pt idx="8">
                  <c:v>200</c:v>
                </c:pt>
                <c:pt idx="9">
                  <c:v>100</c:v>
                </c:pt>
                <c:pt idx="10">
                  <c:v>100</c:v>
                </c:pt>
                <c:pt idx="11">
                  <c:v>900.00009999999997</c:v>
                </c:pt>
              </c:numCache>
            </c:numRef>
          </c:xVal>
          <c:y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2">
                  <c:v>16.5</c:v>
                </c:pt>
                <c:pt idx="3">
                  <c:v>20.9</c:v>
                </c:pt>
                <c:pt idx="4">
                  <c:v>27.7</c:v>
                </c:pt>
                <c:pt idx="5">
                  <c:v>18.8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39-44ED-9095-C58A48DDD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58696"/>
        <c:axId val="593359088"/>
      </c:scatterChart>
      <c:valAx>
        <c:axId val="593358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9088"/>
        <c:crosses val="autoZero"/>
        <c:crossBetween val="midCat"/>
      </c:valAx>
      <c:valAx>
        <c:axId val="59335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8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5889326334208219E-2"/>
                  <c:y val="-0.296335043074969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(2)'!$R$18:$R$29</c:f>
              <c:numCache>
                <c:formatCode>General</c:formatCode>
                <c:ptCount val="12"/>
                <c:pt idx="0">
                  <c:v>2</c:v>
                </c:pt>
                <c:pt idx="1">
                  <c:v>1.0413926851582251</c:v>
                </c:pt>
                <c:pt idx="2">
                  <c:v>1.0413926851582251</c:v>
                </c:pt>
                <c:pt idx="3">
                  <c:v>2</c:v>
                </c:pt>
                <c:pt idx="4">
                  <c:v>1.0413926851582251</c:v>
                </c:pt>
                <c:pt idx="5">
                  <c:v>0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2.9542425576942648</c:v>
                </c:pt>
              </c:numCache>
            </c:numRef>
          </c:xVal>
          <c:yVal>
            <c:numRef>
              <c:f>'FlowGrabJoin  GRAPH (2)'!$L$18:$L$29</c:f>
              <c:numCache>
                <c:formatCode>General</c:formatCode>
                <c:ptCount val="12"/>
                <c:pt idx="0">
                  <c:v>4.0969100130080562</c:v>
                </c:pt>
                <c:pt idx="1">
                  <c:v>2.5341530741850624</c:v>
                </c:pt>
                <c:pt idx="2">
                  <c:v>2.2588766293721312</c:v>
                </c:pt>
                <c:pt idx="3">
                  <c:v>3.3201462861110542</c:v>
                </c:pt>
                <c:pt idx="4">
                  <c:v>2.4838724542226736</c:v>
                </c:pt>
                <c:pt idx="5">
                  <c:v>1.2741578492636798</c:v>
                </c:pt>
                <c:pt idx="7">
                  <c:v>5.6354837739583168</c:v>
                </c:pt>
                <c:pt idx="8">
                  <c:v>4.3802112417116064</c:v>
                </c:pt>
                <c:pt idx="9">
                  <c:v>3.8162412999917832</c:v>
                </c:pt>
                <c:pt idx="10">
                  <c:v>3.3463529744506388</c:v>
                </c:pt>
                <c:pt idx="11">
                  <c:v>5.4607475900991371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C35-4D59-A704-7FC29CA1E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59872"/>
        <c:axId val="593360264"/>
      </c:scatterChart>
      <c:valAx>
        <c:axId val="593359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0264"/>
        <c:crosses val="autoZero"/>
        <c:crossBetween val="midCat"/>
      </c:valAx>
      <c:valAx>
        <c:axId val="593360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59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2">
                  <c:v>60.3</c:v>
                </c:pt>
                <c:pt idx="3">
                  <c:v>33.9</c:v>
                </c:pt>
                <c:pt idx="4">
                  <c:v>46.4</c:v>
                </c:pt>
                <c:pt idx="5">
                  <c:v>32.5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65-4267-860F-8AB345B5829E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2">
                  <c:v>16.5</c:v>
                </c:pt>
                <c:pt idx="3">
                  <c:v>20.9</c:v>
                </c:pt>
                <c:pt idx="4">
                  <c:v>27.7</c:v>
                </c:pt>
                <c:pt idx="5">
                  <c:v>18.8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65-4267-860F-8AB345B58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361048"/>
        <c:axId val="593361440"/>
      </c:barChart>
      <c:catAx>
        <c:axId val="593361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1440"/>
        <c:crosses val="autoZero"/>
        <c:auto val="1"/>
        <c:lblAlgn val="ctr"/>
        <c:lblOffset val="100"/>
        <c:noMultiLvlLbl val="0"/>
      </c:catAx>
      <c:valAx>
        <c:axId val="59336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(2)'!$Q$30:$Q$44</c:f>
              <c:numCache>
                <c:formatCode>General</c:formatCode>
                <c:ptCount val="15"/>
                <c:pt idx="0">
                  <c:v>100</c:v>
                </c:pt>
                <c:pt idx="1">
                  <c:v>44</c:v>
                </c:pt>
                <c:pt idx="2">
                  <c:v>33</c:v>
                </c:pt>
                <c:pt idx="3">
                  <c:v>33</c:v>
                </c:pt>
                <c:pt idx="4">
                  <c:v>100</c:v>
                </c:pt>
                <c:pt idx="5">
                  <c:v>1300</c:v>
                </c:pt>
                <c:pt idx="6">
                  <c:v>1300</c:v>
                </c:pt>
                <c:pt idx="7">
                  <c:v>1000.0001</c:v>
                </c:pt>
                <c:pt idx="8">
                  <c:v>100</c:v>
                </c:pt>
                <c:pt idx="9">
                  <c:v>66</c:v>
                </c:pt>
                <c:pt idx="10">
                  <c:v>3100.0003000000002</c:v>
                </c:pt>
                <c:pt idx="11">
                  <c:v>500</c:v>
                </c:pt>
                <c:pt idx="12">
                  <c:v>200</c:v>
                </c:pt>
                <c:pt idx="13">
                  <c:v>100</c:v>
                </c:pt>
                <c:pt idx="14">
                  <c:v>2200.0001999999999</c:v>
                </c:pt>
              </c:numCache>
            </c:numRef>
          </c:xVal>
          <c:y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C40-4BB7-97C6-8B56F3A70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62224"/>
        <c:axId val="593362616"/>
      </c:scatterChart>
      <c:valAx>
        <c:axId val="59336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2616"/>
        <c:crosses val="autoZero"/>
        <c:crossBetween val="midCat"/>
      </c:valAx>
      <c:valAx>
        <c:axId val="593362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(2)'!$R$30:$R$44</c:f>
              <c:numCache>
                <c:formatCode>General</c:formatCode>
                <c:ptCount val="15"/>
                <c:pt idx="0">
                  <c:v>2</c:v>
                </c:pt>
                <c:pt idx="1">
                  <c:v>1.6434526764861874</c:v>
                </c:pt>
                <c:pt idx="2">
                  <c:v>1.5185139398778875</c:v>
                </c:pt>
                <c:pt idx="3">
                  <c:v>1.5185139398778875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1.8195439355418688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3.3424227203035208</c:v>
                </c:pt>
              </c:numCache>
            </c:numRef>
          </c:xVal>
          <c:yVal>
            <c:numRef>
              <c:f>'FlowGrabJoin  GRAPH (2)'!$L$30:$L$44</c:f>
              <c:numCache>
                <c:formatCode>General</c:formatCode>
                <c:ptCount val="15"/>
                <c:pt idx="0">
                  <c:v>3.3384564936046046</c:v>
                </c:pt>
                <c:pt idx="1">
                  <c:v>2.8764487868783415</c:v>
                </c:pt>
                <c:pt idx="2">
                  <c:v>2.8549736737264171</c:v>
                </c:pt>
                <c:pt idx="3">
                  <c:v>2.7640266076920375</c:v>
                </c:pt>
                <c:pt idx="4">
                  <c:v>3.2013971243204513</c:v>
                </c:pt>
                <c:pt idx="6">
                  <c:v>4.497758718287268</c:v>
                </c:pt>
                <c:pt idx="7">
                  <c:v>4.7226339659632579</c:v>
                </c:pt>
                <c:pt idx="8">
                  <c:v>3.3636119798921444</c:v>
                </c:pt>
                <c:pt idx="9">
                  <c:v>3.0474306401555422</c:v>
                </c:pt>
                <c:pt idx="10">
                  <c:v>5.5247854913497187</c:v>
                </c:pt>
                <c:pt idx="11">
                  <c:v>4.5390760987927763</c:v>
                </c:pt>
                <c:pt idx="12">
                  <c:v>3.8325089127062362</c:v>
                </c:pt>
                <c:pt idx="13">
                  <c:v>3.2648178230095364</c:v>
                </c:pt>
                <c:pt idx="14">
                  <c:v>5.5976952254068273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3AF-44AA-B67C-A26F27CC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63400"/>
        <c:axId val="593363792"/>
      </c:scatterChart>
      <c:valAx>
        <c:axId val="593363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3792"/>
        <c:crosses val="autoZero"/>
        <c:crossBetween val="midCat"/>
      </c:valAx>
      <c:valAx>
        <c:axId val="59336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3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41-46FD-96E5-C18855AAAD2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341-46FD-96E5-C18855AAA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364576"/>
        <c:axId val="593364968"/>
      </c:barChart>
      <c:catAx>
        <c:axId val="593364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4968"/>
        <c:crosses val="autoZero"/>
        <c:auto val="1"/>
        <c:lblAlgn val="ctr"/>
        <c:lblOffset val="100"/>
        <c:noMultiLvlLbl val="0"/>
      </c:catAx>
      <c:valAx>
        <c:axId val="593364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4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(2)'!$Q$30:$Q$44</c:f>
              <c:numCache>
                <c:formatCode>General</c:formatCode>
                <c:ptCount val="15"/>
                <c:pt idx="0">
                  <c:v>100</c:v>
                </c:pt>
                <c:pt idx="1">
                  <c:v>44</c:v>
                </c:pt>
                <c:pt idx="2">
                  <c:v>33</c:v>
                </c:pt>
                <c:pt idx="3">
                  <c:v>33</c:v>
                </c:pt>
                <c:pt idx="4">
                  <c:v>100</c:v>
                </c:pt>
                <c:pt idx="5">
                  <c:v>1300</c:v>
                </c:pt>
                <c:pt idx="6">
                  <c:v>1300</c:v>
                </c:pt>
                <c:pt idx="7">
                  <c:v>1000.0001</c:v>
                </c:pt>
                <c:pt idx="8">
                  <c:v>100</c:v>
                </c:pt>
                <c:pt idx="9">
                  <c:v>66</c:v>
                </c:pt>
                <c:pt idx="10">
                  <c:v>3100.0003000000002</c:v>
                </c:pt>
                <c:pt idx="11">
                  <c:v>500</c:v>
                </c:pt>
                <c:pt idx="12">
                  <c:v>200</c:v>
                </c:pt>
                <c:pt idx="13">
                  <c:v>100</c:v>
                </c:pt>
                <c:pt idx="14">
                  <c:v>2200.0001999999999</c:v>
                </c:pt>
              </c:numCache>
            </c:numRef>
          </c:xVal>
          <c:y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CD5-4DAB-B6D9-56168ABBB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84016"/>
        <c:axId val="588484408"/>
      </c:scatterChart>
      <c:valAx>
        <c:axId val="588484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84408"/>
        <c:crosses val="autoZero"/>
        <c:crossBetween val="midCat"/>
      </c:valAx>
      <c:valAx>
        <c:axId val="588484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84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(2)'!$Q$2:$Q$17</c:f>
              <c:numCache>
                <c:formatCode>General</c:formatCode>
                <c:ptCount val="16"/>
                <c:pt idx="0">
                  <c:v>400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16800.016199999998</c:v>
                </c:pt>
                <c:pt idx="7">
                  <c:v>9300.0010000000002</c:v>
                </c:pt>
                <c:pt idx="8">
                  <c:v>600.00009999999997</c:v>
                </c:pt>
                <c:pt idx="9">
                  <c:v>200</c:v>
                </c:pt>
                <c:pt idx="10">
                  <c:v>14500.011500000001</c:v>
                </c:pt>
                <c:pt idx="11">
                  <c:v>3200.0001999999999</c:v>
                </c:pt>
                <c:pt idx="12">
                  <c:v>1200.0001</c:v>
                </c:pt>
                <c:pt idx="13">
                  <c:v>500</c:v>
                </c:pt>
                <c:pt idx="14">
                  <c:v>8399.9991000000009</c:v>
                </c:pt>
                <c:pt idx="15">
                  <c:v>600.00009999999997</c:v>
                </c:pt>
              </c:numCache>
            </c:numRef>
          </c:xVal>
          <c:y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46-4366-AF45-EB1641419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365752"/>
        <c:axId val="593366144"/>
      </c:scatterChart>
      <c:valAx>
        <c:axId val="593365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6144"/>
        <c:crosses val="autoZero"/>
        <c:crossBetween val="midCat"/>
      </c:valAx>
      <c:valAx>
        <c:axId val="59336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365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(2)'!$R$2:$R$17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3.9242792395303274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(2)'!$L$2:$L$17</c:f>
              <c:numCache>
                <c:formatCode>General</c:formatCode>
                <c:ptCount val="16"/>
                <c:pt idx="0">
                  <c:v>3.9405164849325671</c:v>
                </c:pt>
                <c:pt idx="1">
                  <c:v>3.5611013836490559</c:v>
                </c:pt>
                <c:pt idx="2">
                  <c:v>3.3654879848908998</c:v>
                </c:pt>
                <c:pt idx="3">
                  <c:v>3.4941545940184429</c:v>
                </c:pt>
                <c:pt idx="4">
                  <c:v>3.5024271199844326</c:v>
                </c:pt>
                <c:pt idx="5">
                  <c:v>3.2041199826559246</c:v>
                </c:pt>
                <c:pt idx="7">
                  <c:v>5.7977867680832889</c:v>
                </c:pt>
                <c:pt idx="8">
                  <c:v>4.0546131269392953</c:v>
                </c:pt>
                <c:pt idx="9">
                  <c:v>3.5843312243675309</c:v>
                </c:pt>
                <c:pt idx="10">
                  <c:v>6.0778222952252143</c:v>
                </c:pt>
                <c:pt idx="11">
                  <c:v>5.23431479515608</c:v>
                </c:pt>
                <c:pt idx="12">
                  <c:v>4.3197305305214302</c:v>
                </c:pt>
                <c:pt idx="13">
                  <c:v>3.8450980400142569</c:v>
                </c:pt>
                <c:pt idx="14">
                  <c:v>5.9083562734331583</c:v>
                </c:pt>
                <c:pt idx="15">
                  <c:v>3.8887410330653003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2F-4CDC-B620-75A736454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90120"/>
        <c:axId val="593490512"/>
      </c:scatterChart>
      <c:valAx>
        <c:axId val="59349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0512"/>
        <c:crosses val="autoZero"/>
        <c:crossBetween val="midCat"/>
      </c:valAx>
      <c:valAx>
        <c:axId val="59349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4C-448C-9635-634E5BED9C65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4C-448C-9635-634E5BED9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491296"/>
        <c:axId val="593491688"/>
      </c:barChart>
      <c:catAx>
        <c:axId val="593491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1688"/>
        <c:crosses val="autoZero"/>
        <c:auto val="1"/>
        <c:lblAlgn val="ctr"/>
        <c:lblOffset val="100"/>
        <c:noMultiLvlLbl val="0"/>
      </c:catAx>
      <c:valAx>
        <c:axId val="59349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(2)'!$Q$76:$Q$87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2000</c:v>
                </c:pt>
                <c:pt idx="4">
                  <c:v>900</c:v>
                </c:pt>
                <c:pt idx="5">
                  <c:v>300</c:v>
                </c:pt>
                <c:pt idx="6">
                  <c:v>89</c:v>
                </c:pt>
                <c:pt idx="7">
                  <c:v>3000</c:v>
                </c:pt>
                <c:pt idx="8">
                  <c:v>800</c:v>
                </c:pt>
                <c:pt idx="9">
                  <c:v>700</c:v>
                </c:pt>
                <c:pt idx="10">
                  <c:v>200</c:v>
                </c:pt>
                <c:pt idx="11">
                  <c:v>4299.9979999999996</c:v>
                </c:pt>
              </c:numCache>
            </c:numRef>
          </c:xVal>
          <c:y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05B-407D-8F7D-0CB7A20E7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92472"/>
        <c:axId val="593492864"/>
      </c:scatterChart>
      <c:valAx>
        <c:axId val="593492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2864"/>
        <c:crosses val="autoZero"/>
        <c:crossBetween val="midCat"/>
      </c:valAx>
      <c:valAx>
        <c:axId val="5934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2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0082458442694663"/>
                  <c:y val="-8.664315200674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1.9493900066449128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3.6334682535821061</c:v>
                </c:pt>
              </c:numCache>
            </c:numRef>
          </c:xVal>
          <c:yVal>
            <c:numRef>
              <c:f>'FlowGrabJoin  GRAPH (2)'!$L$76:$L$87</c:f>
              <c:numCache>
                <c:formatCode>General</c:formatCode>
                <c:ptCount val="12"/>
                <c:pt idx="0">
                  <c:v>3.3944516808262164</c:v>
                </c:pt>
                <c:pt idx="1">
                  <c:v>3.3424226808222062</c:v>
                </c:pt>
                <c:pt idx="2">
                  <c:v>3.5888317255942073</c:v>
                </c:pt>
                <c:pt idx="3">
                  <c:v>5.859138297294531</c:v>
                </c:pt>
                <c:pt idx="4">
                  <c:v>4.6462076122066849</c:v>
                </c:pt>
                <c:pt idx="5">
                  <c:v>3.8481891169913989</c:v>
                </c:pt>
                <c:pt idx="6">
                  <c:v>3.2460551969064437</c:v>
                </c:pt>
                <c:pt idx="7">
                  <c:v>5.7653704802916481</c:v>
                </c:pt>
                <c:pt idx="8">
                  <c:v>4.4653828514484184</c:v>
                </c:pt>
                <c:pt idx="9">
                  <c:v>4.3841741388070332</c:v>
                </c:pt>
                <c:pt idx="10">
                  <c:v>3.5538830266438741</c:v>
                </c:pt>
                <c:pt idx="11">
                  <c:v>5.7733473399833422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850-40EA-B681-BBC1C21F7D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93648"/>
        <c:axId val="593494040"/>
      </c:scatterChart>
      <c:valAx>
        <c:axId val="59349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4040"/>
        <c:crosses val="autoZero"/>
        <c:crossBetween val="midCat"/>
      </c:valAx>
      <c:valAx>
        <c:axId val="59349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3E-489A-9DC6-60F06923AA22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3E-489A-9DC6-60F06923A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494824"/>
        <c:axId val="593495216"/>
      </c:barChart>
      <c:catAx>
        <c:axId val="593494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5216"/>
        <c:crosses val="autoZero"/>
        <c:auto val="1"/>
        <c:lblAlgn val="ctr"/>
        <c:lblOffset val="100"/>
        <c:noMultiLvlLbl val="0"/>
      </c:catAx>
      <c:valAx>
        <c:axId val="59349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4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(2)'!$Q$125:$Q$139</c:f>
              <c:numCache>
                <c:formatCode>General</c:formatCode>
                <c:ptCount val="15"/>
                <c:pt idx="0">
                  <c:v>150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200</c:v>
                </c:pt>
                <c:pt idx="6">
                  <c:v>900.00009999999997</c:v>
                </c:pt>
                <c:pt idx="7">
                  <c:v>1200.0001</c:v>
                </c:pt>
                <c:pt idx="8">
                  <c:v>500</c:v>
                </c:pt>
                <c:pt idx="9">
                  <c:v>400</c:v>
                </c:pt>
                <c:pt idx="10">
                  <c:v>3999.9987999999998</c:v>
                </c:pt>
                <c:pt idx="11">
                  <c:v>1200.0001</c:v>
                </c:pt>
                <c:pt idx="12">
                  <c:v>1200.0001</c:v>
                </c:pt>
                <c:pt idx="13">
                  <c:v>600.00009999999997</c:v>
                </c:pt>
                <c:pt idx="14">
                  <c:v>2800.0003000000002</c:v>
                </c:pt>
              </c:numCache>
            </c:numRef>
          </c:xVal>
          <c:y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4DD-44CD-8F5B-0BC875D74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96000"/>
        <c:axId val="593496392"/>
      </c:scatterChart>
      <c:valAx>
        <c:axId val="59349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6392"/>
        <c:crosses val="autoZero"/>
        <c:crossBetween val="midCat"/>
      </c:valAx>
      <c:valAx>
        <c:axId val="59349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(2)'!$R$125:$R$139</c:f>
              <c:numCache>
                <c:formatCode>General</c:formatCode>
                <c:ptCount val="15"/>
                <c:pt idx="0">
                  <c:v>2.1760912590556813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3.4471580778737683</c:v>
                </c:pt>
              </c:numCache>
            </c:numRef>
          </c:xVal>
          <c:yVal>
            <c:numRef>
              <c:f>'FlowGrabJoin  GRAPH (2)'!$L$125:$L$139</c:f>
              <c:numCache>
                <c:formatCode>General</c:formatCode>
                <c:ptCount val="15"/>
                <c:pt idx="0">
                  <c:v>3.2054750367408911</c:v>
                </c:pt>
                <c:pt idx="1">
                  <c:v>3.2833012287035497</c:v>
                </c:pt>
                <c:pt idx="2">
                  <c:v>2.9956351945975501</c:v>
                </c:pt>
                <c:pt idx="3">
                  <c:v>3.762678563727436</c:v>
                </c:pt>
                <c:pt idx="4">
                  <c:v>3.3838153659804311</c:v>
                </c:pt>
                <c:pt idx="6">
                  <c:v>4.033423803741889</c:v>
                </c:pt>
                <c:pt idx="7">
                  <c:v>4.2638727130564291</c:v>
                </c:pt>
                <c:pt idx="8">
                  <c:v>3.7671558660821804</c:v>
                </c:pt>
                <c:pt idx="9">
                  <c:v>3.6434526764861874</c:v>
                </c:pt>
                <c:pt idx="10">
                  <c:v>5.3773061207798349</c:v>
                </c:pt>
                <c:pt idx="11">
                  <c:v>4.2464986169870063</c:v>
                </c:pt>
                <c:pt idx="12">
                  <c:v>4.1547282436313608</c:v>
                </c:pt>
                <c:pt idx="13">
                  <c:v>3.7052649346998119</c:v>
                </c:pt>
                <c:pt idx="14">
                  <c:v>4.9342964533509548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65-4912-B1E6-2F9C6B34E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97176"/>
        <c:axId val="593497568"/>
      </c:scatterChart>
      <c:valAx>
        <c:axId val="593497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7568"/>
        <c:crosses val="autoZero"/>
        <c:crossBetween val="midCat"/>
      </c:valAx>
      <c:valAx>
        <c:axId val="59349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7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A3-4B88-B2AF-3B099D92FD3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A3-4B88-B2AF-3B099D92F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498352"/>
        <c:axId val="593498744"/>
      </c:barChart>
      <c:catAx>
        <c:axId val="593498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8744"/>
        <c:crosses val="autoZero"/>
        <c:auto val="1"/>
        <c:lblAlgn val="ctr"/>
        <c:lblOffset val="100"/>
        <c:noMultiLvlLbl val="0"/>
      </c:catAx>
      <c:valAx>
        <c:axId val="593498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(2)'!$Q$140:$Q$151</c:f>
              <c:numCache>
                <c:formatCode>General</c:formatCode>
                <c:ptCount val="12"/>
                <c:pt idx="0">
                  <c:v>200</c:v>
                </c:pt>
                <c:pt idx="1">
                  <c:v>100</c:v>
                </c:pt>
                <c:pt idx="2">
                  <c:v>66</c:v>
                </c:pt>
                <c:pt idx="3">
                  <c:v>20</c:v>
                </c:pt>
                <c:pt idx="4">
                  <c:v>3700</c:v>
                </c:pt>
                <c:pt idx="5">
                  <c:v>800</c:v>
                </c:pt>
                <c:pt idx="6">
                  <c:v>2000.0001</c:v>
                </c:pt>
                <c:pt idx="7">
                  <c:v>400</c:v>
                </c:pt>
                <c:pt idx="8">
                  <c:v>500</c:v>
                </c:pt>
                <c:pt idx="9">
                  <c:v>187.5</c:v>
                </c:pt>
                <c:pt idx="10">
                  <c:v>4399.9980999999998</c:v>
                </c:pt>
                <c:pt idx="11">
                  <c:v>500</c:v>
                </c:pt>
              </c:numCache>
            </c:numRef>
          </c:xVal>
          <c:y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3">
                  <c:v>12.8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03-4296-8C27-E25A89274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99528"/>
        <c:axId val="593499920"/>
      </c:scatterChart>
      <c:valAx>
        <c:axId val="593499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9920"/>
        <c:crosses val="autoZero"/>
        <c:crossBetween val="midCat"/>
      </c:valAx>
      <c:valAx>
        <c:axId val="59349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99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(2)'!$Q$45:$Q$60</c:f>
              <c:numCache>
                <c:formatCode>General</c:formatCode>
                <c:ptCount val="16"/>
                <c:pt idx="0">
                  <c:v>1300</c:v>
                </c:pt>
                <c:pt idx="1">
                  <c:v>900</c:v>
                </c:pt>
                <c:pt idx="2">
                  <c:v>400</c:v>
                </c:pt>
                <c:pt idx="3">
                  <c:v>600</c:v>
                </c:pt>
                <c:pt idx="4">
                  <c:v>300</c:v>
                </c:pt>
                <c:pt idx="5">
                  <c:v>100</c:v>
                </c:pt>
                <c:pt idx="6">
                  <c:v>1500</c:v>
                </c:pt>
                <c:pt idx="7">
                  <c:v>8099.9979999999996</c:v>
                </c:pt>
                <c:pt idx="8">
                  <c:v>700</c:v>
                </c:pt>
                <c:pt idx="9">
                  <c:v>300</c:v>
                </c:pt>
                <c:pt idx="10">
                  <c:v>10200.002</c:v>
                </c:pt>
                <c:pt idx="11">
                  <c:v>2500</c:v>
                </c:pt>
                <c:pt idx="12">
                  <c:v>2400</c:v>
                </c:pt>
                <c:pt idx="13">
                  <c:v>1100</c:v>
                </c:pt>
                <c:pt idx="14">
                  <c:v>13300.009</c:v>
                </c:pt>
                <c:pt idx="15">
                  <c:v>1700</c:v>
                </c:pt>
              </c:numCache>
            </c:numRef>
          </c:xVal>
          <c:y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97-46AA-AEEA-9B8DCBC3D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854544"/>
        <c:axId val="587854936"/>
      </c:scatterChart>
      <c:valAx>
        <c:axId val="587854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854936"/>
        <c:crosses val="autoZero"/>
        <c:crossBetween val="midCat"/>
      </c:valAx>
      <c:valAx>
        <c:axId val="587854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85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296391076115486"/>
                  <c:y val="-0.108443587532215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(2)'!$R$140:$R$151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1.8195439355418688</c:v>
                </c:pt>
                <c:pt idx="3">
                  <c:v>1.3010299956639813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2.2730012720637376</c:v>
                </c:pt>
                <c:pt idx="10">
                  <c:v>3.6434524889498934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(2)'!$L$140:$L$151</c:f>
              <c:numCache>
                <c:formatCode>General</c:formatCode>
                <c:ptCount val="12"/>
                <c:pt idx="0">
                  <c:v>3.5910646070264991</c:v>
                </c:pt>
                <c:pt idx="1">
                  <c:v>3.1846914308175989</c:v>
                </c:pt>
                <c:pt idx="2">
                  <c:v>3.1183970119515751</c:v>
                </c:pt>
                <c:pt idx="3">
                  <c:v>2.4082399653118496</c:v>
                </c:pt>
                <c:pt idx="4">
                  <c:v>5.9092403557445179</c:v>
                </c:pt>
                <c:pt idx="5">
                  <c:v>4.5304558435846758</c:v>
                </c:pt>
                <c:pt idx="6">
                  <c:v>5.681241259090311</c:v>
                </c:pt>
                <c:pt idx="7">
                  <c:v>4.4840149626675627</c:v>
                </c:pt>
                <c:pt idx="8">
                  <c:v>4.580924975675619</c:v>
                </c:pt>
                <c:pt idx="9">
                  <c:v>4.4576927028813369</c:v>
                </c:pt>
                <c:pt idx="10">
                  <c:v>5.4669267181201944</c:v>
                </c:pt>
                <c:pt idx="11">
                  <c:v>4.1760912590556813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92-43C8-9B0A-565AD1BC0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500704"/>
        <c:axId val="593501096"/>
      </c:scatterChart>
      <c:valAx>
        <c:axId val="59350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01096"/>
        <c:crosses val="autoZero"/>
        <c:crossBetween val="midCat"/>
      </c:valAx>
      <c:valAx>
        <c:axId val="593501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0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3">
                  <c:v>23.5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06-4821-82EF-DF12523BA65E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3">
                  <c:v>12.8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06-4821-82EF-DF12523BA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501880"/>
        <c:axId val="593502272"/>
      </c:barChart>
      <c:catAx>
        <c:axId val="593501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02272"/>
        <c:crosses val="autoZero"/>
        <c:auto val="1"/>
        <c:lblAlgn val="ctr"/>
        <c:lblOffset val="100"/>
        <c:noMultiLvlLbl val="0"/>
      </c:catAx>
      <c:valAx>
        <c:axId val="59350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0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(2)'!$Q$61:$Q$75</c:f>
              <c:numCache>
                <c:formatCode>General</c:formatCode>
                <c:ptCount val="15"/>
                <c:pt idx="0">
                  <c:v>1106.7777980000001</c:v>
                </c:pt>
                <c:pt idx="1">
                  <c:v>569.4366867</c:v>
                </c:pt>
                <c:pt idx="2">
                  <c:v>17.68590743</c:v>
                </c:pt>
                <c:pt idx="3">
                  <c:v>267.24939590000002</c:v>
                </c:pt>
                <c:pt idx="4">
                  <c:v>53961</c:v>
                </c:pt>
                <c:pt idx="5">
                  <c:v>2695.4173070000002</c:v>
                </c:pt>
                <c:pt idx="6">
                  <c:v>33146.537049999999</c:v>
                </c:pt>
                <c:pt idx="7">
                  <c:v>760.62971549999997</c:v>
                </c:pt>
                <c:pt idx="8">
                  <c:v>20</c:v>
                </c:pt>
                <c:pt idx="9">
                  <c:v>34154.436600000001</c:v>
                </c:pt>
                <c:pt idx="10">
                  <c:v>7637.2505719999999</c:v>
                </c:pt>
                <c:pt idx="11">
                  <c:v>7024.805386</c:v>
                </c:pt>
                <c:pt idx="12">
                  <c:v>993.94330639999998</c:v>
                </c:pt>
                <c:pt idx="13">
                  <c:v>59455.08582</c:v>
                </c:pt>
                <c:pt idx="14">
                  <c:v>1717.795856</c:v>
                </c:pt>
              </c:numCache>
            </c:numRef>
          </c:xVal>
          <c:y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8">
                  <c:v>37.200000000000003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92C-4CEC-9EFA-77FF6D0E6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855720"/>
        <c:axId val="587856112"/>
      </c:scatterChart>
      <c:valAx>
        <c:axId val="587855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856112"/>
        <c:crosses val="autoZero"/>
        <c:crossBetween val="midCat"/>
      </c:valAx>
      <c:valAx>
        <c:axId val="58785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855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(2)'!$Q$88:$Q$99</c:f>
              <c:numCache>
                <c:formatCode>General</c:formatCode>
                <c:ptCount val="12"/>
                <c:pt idx="0">
                  <c:v>1400</c:v>
                </c:pt>
                <c:pt idx="1">
                  <c:v>700.00009999999997</c:v>
                </c:pt>
                <c:pt idx="2">
                  <c:v>400</c:v>
                </c:pt>
                <c:pt idx="3">
                  <c:v>600.00009999999997</c:v>
                </c:pt>
                <c:pt idx="4">
                  <c:v>12800</c:v>
                </c:pt>
                <c:pt idx="5">
                  <c:v>1000.0001</c:v>
                </c:pt>
                <c:pt idx="6">
                  <c:v>400</c:v>
                </c:pt>
                <c:pt idx="7">
                  <c:v>14800.0121</c:v>
                </c:pt>
                <c:pt idx="8">
                  <c:v>2800.0003000000002</c:v>
                </c:pt>
                <c:pt idx="9">
                  <c:v>2300.0001999999999</c:v>
                </c:pt>
                <c:pt idx="10">
                  <c:v>900.00009999999997</c:v>
                </c:pt>
                <c:pt idx="11">
                  <c:v>12400.0072</c:v>
                </c:pt>
              </c:numCache>
            </c:numRef>
          </c:xVal>
          <c:y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C60-4BD2-86A0-ACB88078E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793904"/>
        <c:axId val="448794296"/>
      </c:scatterChart>
      <c:valAx>
        <c:axId val="44879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794296"/>
        <c:crosses val="autoZero"/>
        <c:crossBetween val="midCat"/>
      </c:valAx>
      <c:valAx>
        <c:axId val="44879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79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(2)'!$Q$100:$Q$113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20</c:v>
                </c:pt>
                <c:pt idx="5">
                  <c:v>200</c:v>
                </c:pt>
                <c:pt idx="6">
                  <c:v>600.00009999999997</c:v>
                </c:pt>
                <c:pt idx="7">
                  <c:v>100</c:v>
                </c:pt>
                <c:pt idx="8">
                  <c:v>400</c:v>
                </c:pt>
                <c:pt idx="9">
                  <c:v>100</c:v>
                </c:pt>
                <c:pt idx="10">
                  <c:v>200</c:v>
                </c:pt>
                <c:pt idx="11">
                  <c:v>100</c:v>
                </c:pt>
                <c:pt idx="12">
                  <c:v>600.00009999999997</c:v>
                </c:pt>
                <c:pt idx="13">
                  <c:v>200</c:v>
                </c:pt>
              </c:numCache>
            </c:numRef>
          </c:xVal>
          <c:y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4">
                  <c:v>27.1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E1-44D4-8B2E-FA763334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795080"/>
        <c:axId val="597531360"/>
      </c:scatterChart>
      <c:valAx>
        <c:axId val="448795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31360"/>
        <c:crosses val="autoZero"/>
        <c:crossBetween val="midCat"/>
      </c:valAx>
      <c:valAx>
        <c:axId val="59753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795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(2)'!$Q$114:$Q$124</c:f>
              <c:numCache>
                <c:formatCode>General</c:formatCode>
                <c:ptCount val="11"/>
                <c:pt idx="0">
                  <c:v>1000</c:v>
                </c:pt>
                <c:pt idx="1">
                  <c:v>500</c:v>
                </c:pt>
                <c:pt idx="2">
                  <c:v>400</c:v>
                </c:pt>
                <c:pt idx="3">
                  <c:v>400</c:v>
                </c:pt>
                <c:pt idx="4">
                  <c:v>200</c:v>
                </c:pt>
                <c:pt idx="5">
                  <c:v>10300.003000000001</c:v>
                </c:pt>
                <c:pt idx="6">
                  <c:v>2100.0001999999999</c:v>
                </c:pt>
                <c:pt idx="7">
                  <c:v>2300.0001999999999</c:v>
                </c:pt>
                <c:pt idx="8">
                  <c:v>700.00009999999997</c:v>
                </c:pt>
                <c:pt idx="9">
                  <c:v>14400.0113</c:v>
                </c:pt>
                <c:pt idx="10">
                  <c:v>200</c:v>
                </c:pt>
              </c:numCache>
            </c:numRef>
          </c:xVal>
          <c:y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E2-4195-8045-8697C389B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532536"/>
        <c:axId val="597532928"/>
      </c:scatterChart>
      <c:valAx>
        <c:axId val="597532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32928"/>
        <c:crosses val="autoZero"/>
        <c:crossBetween val="midCat"/>
      </c:valAx>
      <c:valAx>
        <c:axId val="59753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32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(2)'!$Q$18:$Q$29</c:f>
              <c:numCache>
                <c:formatCode>General</c:formatCode>
                <c:ptCount val="12"/>
                <c:pt idx="0">
                  <c:v>100</c:v>
                </c:pt>
                <c:pt idx="1">
                  <c:v>11</c:v>
                </c:pt>
                <c:pt idx="2">
                  <c:v>11</c:v>
                </c:pt>
                <c:pt idx="3">
                  <c:v>100</c:v>
                </c:pt>
                <c:pt idx="4">
                  <c:v>11</c:v>
                </c:pt>
                <c:pt idx="5">
                  <c:v>1</c:v>
                </c:pt>
                <c:pt idx="6">
                  <c:v>4800</c:v>
                </c:pt>
                <c:pt idx="7">
                  <c:v>3200.0001999999999</c:v>
                </c:pt>
                <c:pt idx="8">
                  <c:v>200</c:v>
                </c:pt>
                <c:pt idx="9">
                  <c:v>100</c:v>
                </c:pt>
                <c:pt idx="10">
                  <c:v>100</c:v>
                </c:pt>
                <c:pt idx="11">
                  <c:v>900.00009999999997</c:v>
                </c:pt>
              </c:numCache>
            </c:numRef>
          </c:xVal>
          <c:y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2">
                  <c:v>60.3</c:v>
                </c:pt>
                <c:pt idx="3">
                  <c:v>33.9</c:v>
                </c:pt>
                <c:pt idx="4">
                  <c:v>46.4</c:v>
                </c:pt>
                <c:pt idx="5">
                  <c:v>32.5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40-411E-BDCC-E30BF3FAE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20280"/>
        <c:axId val="587420672"/>
      </c:scatterChart>
      <c:valAx>
        <c:axId val="587420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420672"/>
        <c:crosses val="autoZero"/>
        <c:crossBetween val="midCat"/>
      </c:valAx>
      <c:valAx>
        <c:axId val="58742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420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(2)'!$Q$125:$Q$139</c:f>
              <c:numCache>
                <c:formatCode>General</c:formatCode>
                <c:ptCount val="15"/>
                <c:pt idx="0">
                  <c:v>150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200</c:v>
                </c:pt>
                <c:pt idx="6">
                  <c:v>900.00009999999997</c:v>
                </c:pt>
                <c:pt idx="7">
                  <c:v>1200.0001</c:v>
                </c:pt>
                <c:pt idx="8">
                  <c:v>500</c:v>
                </c:pt>
                <c:pt idx="9">
                  <c:v>400</c:v>
                </c:pt>
                <c:pt idx="10">
                  <c:v>3999.9987999999998</c:v>
                </c:pt>
                <c:pt idx="11">
                  <c:v>1200.0001</c:v>
                </c:pt>
                <c:pt idx="12">
                  <c:v>1200.0001</c:v>
                </c:pt>
                <c:pt idx="13">
                  <c:v>600.00009999999997</c:v>
                </c:pt>
                <c:pt idx="14">
                  <c:v>2800.0003000000002</c:v>
                </c:pt>
              </c:numCache>
            </c:numRef>
          </c:xVal>
          <c:y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B6-4FDB-A145-BD112E9E0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611208"/>
        <c:axId val="597611600"/>
      </c:scatterChart>
      <c:valAx>
        <c:axId val="597611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611600"/>
        <c:crosses val="autoZero"/>
        <c:crossBetween val="midCat"/>
      </c:valAx>
      <c:valAx>
        <c:axId val="59761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611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(2)'!$Q$140:$Q$151</c:f>
              <c:numCache>
                <c:formatCode>General</c:formatCode>
                <c:ptCount val="12"/>
                <c:pt idx="0">
                  <c:v>200</c:v>
                </c:pt>
                <c:pt idx="1">
                  <c:v>100</c:v>
                </c:pt>
                <c:pt idx="2">
                  <c:v>66</c:v>
                </c:pt>
                <c:pt idx="3">
                  <c:v>20</c:v>
                </c:pt>
                <c:pt idx="4">
                  <c:v>3700</c:v>
                </c:pt>
                <c:pt idx="5">
                  <c:v>800</c:v>
                </c:pt>
                <c:pt idx="6">
                  <c:v>2000.0001</c:v>
                </c:pt>
                <c:pt idx="7">
                  <c:v>400</c:v>
                </c:pt>
                <c:pt idx="8">
                  <c:v>500</c:v>
                </c:pt>
                <c:pt idx="9">
                  <c:v>187.5</c:v>
                </c:pt>
                <c:pt idx="10">
                  <c:v>4399.9980999999998</c:v>
                </c:pt>
                <c:pt idx="11">
                  <c:v>500</c:v>
                </c:pt>
              </c:numCache>
            </c:numRef>
          </c:xVal>
          <c:y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3">
                  <c:v>12.8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A4-4709-9180-6724E2CE1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612384"/>
        <c:axId val="597612776"/>
      </c:scatterChart>
      <c:valAx>
        <c:axId val="59761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612776"/>
        <c:crosses val="autoZero"/>
        <c:crossBetween val="midCat"/>
      </c:valAx>
      <c:valAx>
        <c:axId val="597612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61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8.7909011373578302E-2"/>
                  <c:y val="-0.1166709956600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(2)'!$Q$152:$Q$159</c:f>
              <c:numCache>
                <c:formatCode>General</c:formatCode>
                <c:ptCount val="8"/>
                <c:pt idx="0">
                  <c:v>300</c:v>
                </c:pt>
                <c:pt idx="1">
                  <c:v>100</c:v>
                </c:pt>
                <c:pt idx="2">
                  <c:v>100</c:v>
                </c:pt>
                <c:pt idx="7">
                  <c:v>3699.9992999999999</c:v>
                </c:pt>
              </c:numCache>
            </c:numRef>
          </c:xVal>
          <c:yVal>
            <c:numRef>
              <c:f>'FlowGrabJoin  GRAPH (2)'!$E$152:$E$159</c:f>
              <c:numCache>
                <c:formatCode>General</c:formatCode>
                <c:ptCount val="8"/>
                <c:pt idx="0">
                  <c:v>12.7</c:v>
                </c:pt>
                <c:pt idx="1">
                  <c:v>10.5</c:v>
                </c:pt>
                <c:pt idx="2">
                  <c:v>16.5</c:v>
                </c:pt>
                <c:pt idx="7">
                  <c:v>55.7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7B-4FD9-9AEC-3D9B49CB6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101896"/>
        <c:axId val="448102288"/>
      </c:scatterChart>
      <c:valAx>
        <c:axId val="44810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102288"/>
        <c:crosses val="autoZero"/>
        <c:crossBetween val="midCat"/>
      </c:valAx>
      <c:valAx>
        <c:axId val="44810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10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(2)'!$Q$76:$Q$87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2000</c:v>
                </c:pt>
                <c:pt idx="4">
                  <c:v>900</c:v>
                </c:pt>
                <c:pt idx="5">
                  <c:v>300</c:v>
                </c:pt>
                <c:pt idx="6">
                  <c:v>89</c:v>
                </c:pt>
                <c:pt idx="7">
                  <c:v>3000</c:v>
                </c:pt>
                <c:pt idx="8">
                  <c:v>800</c:v>
                </c:pt>
                <c:pt idx="9">
                  <c:v>700</c:v>
                </c:pt>
                <c:pt idx="10">
                  <c:v>200</c:v>
                </c:pt>
                <c:pt idx="11">
                  <c:v>4299.9979999999996</c:v>
                </c:pt>
              </c:numCache>
            </c:numRef>
          </c:xVal>
          <c:y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E1-4F9F-9766-41A1DCE34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103072"/>
        <c:axId val="625152320"/>
      </c:scatterChart>
      <c:valAx>
        <c:axId val="448103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152320"/>
        <c:crosses val="autoZero"/>
        <c:crossBetween val="midCat"/>
      </c:valAx>
      <c:valAx>
        <c:axId val="62515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103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(2)'!$Q$2:$Q$17</c:f>
              <c:numCache>
                <c:formatCode>General</c:formatCode>
                <c:ptCount val="16"/>
                <c:pt idx="0">
                  <c:v>400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16800.016199999998</c:v>
                </c:pt>
                <c:pt idx="7">
                  <c:v>9300.0010000000002</c:v>
                </c:pt>
                <c:pt idx="8">
                  <c:v>600.00009999999997</c:v>
                </c:pt>
                <c:pt idx="9">
                  <c:v>200</c:v>
                </c:pt>
                <c:pt idx="10">
                  <c:v>14500.011500000001</c:v>
                </c:pt>
                <c:pt idx="11">
                  <c:v>3200.0001999999999</c:v>
                </c:pt>
                <c:pt idx="12">
                  <c:v>1200.0001</c:v>
                </c:pt>
                <c:pt idx="13">
                  <c:v>500</c:v>
                </c:pt>
                <c:pt idx="14">
                  <c:v>8399.9991000000009</c:v>
                </c:pt>
                <c:pt idx="15">
                  <c:v>600.00009999999997</c:v>
                </c:pt>
              </c:numCache>
            </c:numRef>
          </c:xVal>
          <c:y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E3-4D70-B567-E1A44E87E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53104"/>
        <c:axId val="625153496"/>
      </c:scatterChart>
      <c:valAx>
        <c:axId val="62515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153496"/>
        <c:crosses val="autoZero"/>
        <c:crossBetween val="midCat"/>
      </c:valAx>
      <c:valAx>
        <c:axId val="62515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15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289916885389326"/>
                  <c:y val="0.311855847737755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(2)'!$R$2:$R$17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3.9242792395303274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(2)'!$K$2:$K$17</c:f>
              <c:numCache>
                <c:formatCode>General</c:formatCode>
                <c:ptCount val="16"/>
                <c:pt idx="0">
                  <c:v>4.5883837683787281</c:v>
                </c:pt>
                <c:pt idx="1">
                  <c:v>3.7881683711411678</c:v>
                </c:pt>
                <c:pt idx="2">
                  <c:v>3.7909884750888159</c:v>
                </c:pt>
                <c:pt idx="3">
                  <c:v>3.6570558528571038</c:v>
                </c:pt>
                <c:pt idx="4">
                  <c:v>3.5843312243675309</c:v>
                </c:pt>
                <c:pt idx="5">
                  <c:v>3.4132997640812519</c:v>
                </c:pt>
                <c:pt idx="6">
                  <c:v>6.8016510507154182</c:v>
                </c:pt>
                <c:pt idx="7">
                  <c:v>6.1560037160887271</c:v>
                </c:pt>
                <c:pt idx="8">
                  <c:v>4.0546131269392953</c:v>
                </c:pt>
                <c:pt idx="9">
                  <c:v>3.6354837468149119</c:v>
                </c:pt>
                <c:pt idx="10">
                  <c:v>6.5771760743108327</c:v>
                </c:pt>
                <c:pt idx="11">
                  <c:v>5.8314858663920619</c:v>
                </c:pt>
                <c:pt idx="12">
                  <c:v>4.60162551574515</c:v>
                </c:pt>
                <c:pt idx="13">
                  <c:v>3.8633228601204559</c:v>
                </c:pt>
                <c:pt idx="14">
                  <c:v>6.7743124972200963</c:v>
                </c:pt>
                <c:pt idx="15">
                  <c:v>4.0086002441443247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623-4486-AE90-C4B344ABE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326480"/>
        <c:axId val="585326872"/>
      </c:scatterChart>
      <c:valAx>
        <c:axId val="58532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26872"/>
        <c:crosses val="autoZero"/>
        <c:crossBetween val="midCat"/>
      </c:valAx>
      <c:valAx>
        <c:axId val="58532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2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(2)'!$R$2:$R$17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3.9242792395303274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(2)'!$L$2:$L$17</c:f>
              <c:numCache>
                <c:formatCode>General</c:formatCode>
                <c:ptCount val="16"/>
                <c:pt idx="0">
                  <c:v>3.9405164849325671</c:v>
                </c:pt>
                <c:pt idx="1">
                  <c:v>3.5611013836490559</c:v>
                </c:pt>
                <c:pt idx="2">
                  <c:v>3.3654879848908998</c:v>
                </c:pt>
                <c:pt idx="3">
                  <c:v>3.4941545940184429</c:v>
                </c:pt>
                <c:pt idx="4">
                  <c:v>3.5024271199844326</c:v>
                </c:pt>
                <c:pt idx="5">
                  <c:v>3.2041199826559246</c:v>
                </c:pt>
                <c:pt idx="7">
                  <c:v>5.7977867680832889</c:v>
                </c:pt>
                <c:pt idx="8">
                  <c:v>4.0546131269392953</c:v>
                </c:pt>
                <c:pt idx="9">
                  <c:v>3.5843312243675309</c:v>
                </c:pt>
                <c:pt idx="10">
                  <c:v>6.0778222952252143</c:v>
                </c:pt>
                <c:pt idx="11">
                  <c:v>5.23431479515608</c:v>
                </c:pt>
                <c:pt idx="12">
                  <c:v>4.3197305305214302</c:v>
                </c:pt>
                <c:pt idx="13">
                  <c:v>3.8450980400142569</c:v>
                </c:pt>
                <c:pt idx="14">
                  <c:v>5.9083562734331583</c:v>
                </c:pt>
                <c:pt idx="15">
                  <c:v>3.8887410330653003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5C7-452D-939C-11DD53B1D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327656"/>
        <c:axId val="585328048"/>
      </c:scatterChart>
      <c:valAx>
        <c:axId val="585327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28048"/>
        <c:crosses val="autoZero"/>
        <c:crossBetween val="midCat"/>
      </c:valAx>
      <c:valAx>
        <c:axId val="58532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27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(2)'!$R$18:$R$29</c:f>
              <c:numCache>
                <c:formatCode>General</c:formatCode>
                <c:ptCount val="12"/>
                <c:pt idx="0">
                  <c:v>2</c:v>
                </c:pt>
                <c:pt idx="1">
                  <c:v>1.0413926851582251</c:v>
                </c:pt>
                <c:pt idx="2">
                  <c:v>1.0413926851582251</c:v>
                </c:pt>
                <c:pt idx="3">
                  <c:v>2</c:v>
                </c:pt>
                <c:pt idx="4">
                  <c:v>1.0413926851582251</c:v>
                </c:pt>
                <c:pt idx="5">
                  <c:v>0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2.9542425576942648</c:v>
                </c:pt>
              </c:numCache>
            </c:numRef>
          </c:xVal>
          <c:yVal>
            <c:numRef>
              <c:f>'FlowGrabJoin  GRAPH (2)'!$K$18:$K$29</c:f>
              <c:numCache>
                <c:formatCode>General</c:formatCode>
                <c:ptCount val="12"/>
                <c:pt idx="0">
                  <c:v>4.4437322414015972</c:v>
                </c:pt>
                <c:pt idx="1">
                  <c:v>2.8509523997934929</c:v>
                </c:pt>
                <c:pt idx="2">
                  <c:v>2.8217099972983761</c:v>
                </c:pt>
                <c:pt idx="3">
                  <c:v>3.5301996982030821</c:v>
                </c:pt>
                <c:pt idx="4">
                  <c:v>2.707910665713106</c:v>
                </c:pt>
                <c:pt idx="5">
                  <c:v>1.5118833609788744</c:v>
                </c:pt>
                <c:pt idx="6">
                  <c:v>6.33348757837891</c:v>
                </c:pt>
                <c:pt idx="7">
                  <c:v>5.9091279691326655</c:v>
                </c:pt>
                <c:pt idx="8">
                  <c:v>4.7512791039833422</c:v>
                </c:pt>
                <c:pt idx="9">
                  <c:v>4.3569814009931314</c:v>
                </c:pt>
                <c:pt idx="10">
                  <c:v>3.4048337166199381</c:v>
                </c:pt>
                <c:pt idx="11">
                  <c:v>6.1947918059768643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BAA-4E1B-A5BE-4E095CF83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72008"/>
        <c:axId val="450372400"/>
      </c:scatterChart>
      <c:valAx>
        <c:axId val="45037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372400"/>
        <c:crosses val="autoZero"/>
        <c:crossBetween val="midCat"/>
      </c:valAx>
      <c:valAx>
        <c:axId val="45037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37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5889326334208219E-2"/>
                  <c:y val="-0.296335043074969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(2)'!$R$18:$R$29</c:f>
              <c:numCache>
                <c:formatCode>General</c:formatCode>
                <c:ptCount val="12"/>
                <c:pt idx="0">
                  <c:v>2</c:v>
                </c:pt>
                <c:pt idx="1">
                  <c:v>1.0413926851582251</c:v>
                </c:pt>
                <c:pt idx="2">
                  <c:v>1.0413926851582251</c:v>
                </c:pt>
                <c:pt idx="3">
                  <c:v>2</c:v>
                </c:pt>
                <c:pt idx="4">
                  <c:v>1.0413926851582251</c:v>
                </c:pt>
                <c:pt idx="5">
                  <c:v>0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2.9542425576942648</c:v>
                </c:pt>
              </c:numCache>
            </c:numRef>
          </c:xVal>
          <c:yVal>
            <c:numRef>
              <c:f>'FlowGrabJoin  GRAPH (2)'!$L$18:$L$29</c:f>
              <c:numCache>
                <c:formatCode>General</c:formatCode>
                <c:ptCount val="12"/>
                <c:pt idx="0">
                  <c:v>4.0969100130080562</c:v>
                </c:pt>
                <c:pt idx="1">
                  <c:v>2.5341530741850624</c:v>
                </c:pt>
                <c:pt idx="2">
                  <c:v>2.2588766293721312</c:v>
                </c:pt>
                <c:pt idx="3">
                  <c:v>3.3201462861110542</c:v>
                </c:pt>
                <c:pt idx="4">
                  <c:v>2.4838724542226736</c:v>
                </c:pt>
                <c:pt idx="5">
                  <c:v>1.2741578492636798</c:v>
                </c:pt>
                <c:pt idx="7">
                  <c:v>5.6354837739583168</c:v>
                </c:pt>
                <c:pt idx="8">
                  <c:v>4.3802112417116064</c:v>
                </c:pt>
                <c:pt idx="9">
                  <c:v>3.8162412999917832</c:v>
                </c:pt>
                <c:pt idx="10">
                  <c:v>3.3463529744506388</c:v>
                </c:pt>
                <c:pt idx="11">
                  <c:v>5.4607475900991371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BC-4A82-ABDF-8AF9E15FE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373184"/>
        <c:axId val="588121832"/>
      </c:scatterChart>
      <c:valAx>
        <c:axId val="45037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121832"/>
        <c:crosses val="autoZero"/>
        <c:crossBetween val="midCat"/>
      </c:valAx>
      <c:valAx>
        <c:axId val="588121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37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9199475065617"/>
                  <c:y val="0.20615363111284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(2)'!$R$30:$R$44</c:f>
              <c:numCache>
                <c:formatCode>General</c:formatCode>
                <c:ptCount val="15"/>
                <c:pt idx="0">
                  <c:v>2</c:v>
                </c:pt>
                <c:pt idx="1">
                  <c:v>1.6434526764861874</c:v>
                </c:pt>
                <c:pt idx="2">
                  <c:v>1.5185139398778875</c:v>
                </c:pt>
                <c:pt idx="3">
                  <c:v>1.5185139398778875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1.8195439355418688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3.3424227203035208</c:v>
                </c:pt>
              </c:numCache>
            </c:numRef>
          </c:xVal>
          <c:yVal>
            <c:numRef>
              <c:f>'FlowGrabJoin  GRAPH (2)'!$K$30:$K$44</c:f>
              <c:numCache>
                <c:formatCode>General</c:formatCode>
                <c:ptCount val="15"/>
                <c:pt idx="0">
                  <c:v>3.7347998295888472</c:v>
                </c:pt>
                <c:pt idx="1">
                  <c:v>3.3806453191909247</c:v>
                </c:pt>
                <c:pt idx="2">
                  <c:v>3.1560036693903983</c:v>
                </c:pt>
                <c:pt idx="3">
                  <c:v>2.9023293058583186</c:v>
                </c:pt>
                <c:pt idx="4">
                  <c:v>3.2648178230095364</c:v>
                </c:pt>
                <c:pt idx="5">
                  <c:v>5.6786094165589258</c:v>
                </c:pt>
                <c:pt idx="6">
                  <c:v>4.8120438979302262</c:v>
                </c:pt>
                <c:pt idx="7">
                  <c:v>5.1986571303838689</c:v>
                </c:pt>
                <c:pt idx="8">
                  <c:v>3.3263358609287512</c:v>
                </c:pt>
                <c:pt idx="9">
                  <c:v>3.3273998072376996</c:v>
                </c:pt>
                <c:pt idx="10">
                  <c:v>5.8715729775743748</c:v>
                </c:pt>
                <c:pt idx="11">
                  <c:v>5.0334237554869494</c:v>
                </c:pt>
                <c:pt idx="12">
                  <c:v>4.2962262872611605</c:v>
                </c:pt>
                <c:pt idx="13">
                  <c:v>3.3521825181113627</c:v>
                </c:pt>
                <c:pt idx="14">
                  <c:v>6.2659257872456253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39-414C-A312-32C1ECC3D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122616"/>
        <c:axId val="588123008"/>
      </c:scatterChart>
      <c:valAx>
        <c:axId val="588122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123008"/>
        <c:crosses val="autoZero"/>
        <c:crossBetween val="midCat"/>
      </c:valAx>
      <c:valAx>
        <c:axId val="58812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122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6918197725284341E-2"/>
                  <c:y val="-0.190071030316042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(2)'!$Q$45:$Q$60</c:f>
              <c:numCache>
                <c:formatCode>General</c:formatCode>
                <c:ptCount val="16"/>
                <c:pt idx="0">
                  <c:v>1300</c:v>
                </c:pt>
                <c:pt idx="1">
                  <c:v>900</c:v>
                </c:pt>
                <c:pt idx="2">
                  <c:v>400</c:v>
                </c:pt>
                <c:pt idx="3">
                  <c:v>600</c:v>
                </c:pt>
                <c:pt idx="4">
                  <c:v>300</c:v>
                </c:pt>
                <c:pt idx="5">
                  <c:v>100</c:v>
                </c:pt>
                <c:pt idx="6">
                  <c:v>1500</c:v>
                </c:pt>
                <c:pt idx="7">
                  <c:v>8099.9979999999996</c:v>
                </c:pt>
                <c:pt idx="8">
                  <c:v>700</c:v>
                </c:pt>
                <c:pt idx="9">
                  <c:v>300</c:v>
                </c:pt>
                <c:pt idx="10">
                  <c:v>10200.002</c:v>
                </c:pt>
                <c:pt idx="11">
                  <c:v>2500</c:v>
                </c:pt>
                <c:pt idx="12">
                  <c:v>2400</c:v>
                </c:pt>
                <c:pt idx="13">
                  <c:v>1100</c:v>
                </c:pt>
                <c:pt idx="14">
                  <c:v>13300.009</c:v>
                </c:pt>
                <c:pt idx="15">
                  <c:v>1700</c:v>
                </c:pt>
              </c:numCache>
            </c:numRef>
          </c:xVal>
          <c:y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8D8-4F31-85BA-C7A67F1CA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21456"/>
        <c:axId val="584780920"/>
      </c:scatterChart>
      <c:valAx>
        <c:axId val="5874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780920"/>
        <c:crosses val="autoZero"/>
        <c:crossBetween val="midCat"/>
      </c:valAx>
      <c:valAx>
        <c:axId val="58478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4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(2)'!$R$30:$R$44</c:f>
              <c:numCache>
                <c:formatCode>General</c:formatCode>
                <c:ptCount val="15"/>
                <c:pt idx="0">
                  <c:v>2</c:v>
                </c:pt>
                <c:pt idx="1">
                  <c:v>1.6434526764861874</c:v>
                </c:pt>
                <c:pt idx="2">
                  <c:v>1.5185139398778875</c:v>
                </c:pt>
                <c:pt idx="3">
                  <c:v>1.5185139398778875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1.8195439355418688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3.3424227203035208</c:v>
                </c:pt>
              </c:numCache>
            </c:numRef>
          </c:xVal>
          <c:yVal>
            <c:numRef>
              <c:f>'FlowGrabJoin  GRAPH (2)'!$L$30:$L$44</c:f>
              <c:numCache>
                <c:formatCode>General</c:formatCode>
                <c:ptCount val="15"/>
                <c:pt idx="0">
                  <c:v>3.3384564936046046</c:v>
                </c:pt>
                <c:pt idx="1">
                  <c:v>2.8764487868783415</c:v>
                </c:pt>
                <c:pt idx="2">
                  <c:v>2.8549736737264171</c:v>
                </c:pt>
                <c:pt idx="3">
                  <c:v>2.7640266076920375</c:v>
                </c:pt>
                <c:pt idx="4">
                  <c:v>3.2013971243204513</c:v>
                </c:pt>
                <c:pt idx="6">
                  <c:v>4.497758718287268</c:v>
                </c:pt>
                <c:pt idx="7">
                  <c:v>4.7226339659632579</c:v>
                </c:pt>
                <c:pt idx="8">
                  <c:v>3.3636119798921444</c:v>
                </c:pt>
                <c:pt idx="9">
                  <c:v>3.0474306401555422</c:v>
                </c:pt>
                <c:pt idx="10">
                  <c:v>5.5247854913497187</c:v>
                </c:pt>
                <c:pt idx="11">
                  <c:v>4.5390760987927763</c:v>
                </c:pt>
                <c:pt idx="12">
                  <c:v>3.8325089127062362</c:v>
                </c:pt>
                <c:pt idx="13">
                  <c:v>3.2648178230095364</c:v>
                </c:pt>
                <c:pt idx="14">
                  <c:v>5.5976952254068273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CE-475C-9142-7A6D4709F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41392"/>
        <c:axId val="230441784"/>
      </c:scatterChart>
      <c:valAx>
        <c:axId val="23044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41784"/>
        <c:crosses val="autoZero"/>
        <c:crossBetween val="midCat"/>
      </c:valAx>
      <c:valAx>
        <c:axId val="23044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4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(2)'!$R$61:$R$75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1.3010299956639813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4.7741890103271363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(2)'!$K$61:$K$75</c:f>
              <c:numCache>
                <c:formatCode>General</c:formatCode>
                <c:ptCount val="15"/>
                <c:pt idx="0">
                  <c:v>4.9929621995645368</c:v>
                </c:pt>
                <c:pt idx="1">
                  <c:v>4.4821726527263595</c:v>
                </c:pt>
                <c:pt idx="2">
                  <c:v>2.7595107085184765</c:v>
                </c:pt>
                <c:pt idx="3">
                  <c:v>4.0135040368590511</c:v>
                </c:pt>
                <c:pt idx="4">
                  <c:v>7.2571247964143568</c:v>
                </c:pt>
                <c:pt idx="5">
                  <c:v>5.1516117567552415</c:v>
                </c:pt>
                <c:pt idx="6">
                  <c:v>6.9078279889849616</c:v>
                </c:pt>
                <c:pt idx="7">
                  <c:v>4.5275770142005376</c:v>
                </c:pt>
                <c:pt idx="8">
                  <c:v>2.9232440186302764</c:v>
                </c:pt>
                <c:pt idx="9">
                  <c:v>7.0148897542577675</c:v>
                </c:pt>
                <c:pt idx="10">
                  <c:v>6.1004209839001398</c:v>
                </c:pt>
                <c:pt idx="11">
                  <c:v>5.6582093029947496</c:v>
                </c:pt>
                <c:pt idx="12">
                  <c:v>4.4773685563083614</c:v>
                </c:pt>
                <c:pt idx="13">
                  <c:v>7.3024627874941794</c:v>
                </c:pt>
                <c:pt idx="14">
                  <c:v>4.7106427390416385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2E-42F0-994C-73F9F41CF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42568"/>
        <c:axId val="230442960"/>
      </c:scatterChart>
      <c:valAx>
        <c:axId val="230442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42960"/>
        <c:crosses val="autoZero"/>
        <c:crossBetween val="midCat"/>
      </c:valAx>
      <c:valAx>
        <c:axId val="23044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42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(2)'!$R$61:$R$75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1.3010299956639813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4.7741890103271363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(2)'!$L$61:$L$75</c:f>
              <c:numCache>
                <c:formatCode>General</c:formatCode>
                <c:ptCount val="15"/>
                <c:pt idx="0">
                  <c:v>4.8636043741361918</c:v>
                </c:pt>
                <c:pt idx="1">
                  <c:v>4.3117479444670739</c:v>
                </c:pt>
                <c:pt idx="2">
                  <c:v>2.7514180305967835</c:v>
                </c:pt>
                <c:pt idx="3">
                  <c:v>3.7961325895974389</c:v>
                </c:pt>
                <c:pt idx="5">
                  <c:v>5.1424332416426939</c:v>
                </c:pt>
                <c:pt idx="6">
                  <c:v>6.8726206807575947</c:v>
                </c:pt>
                <c:pt idx="7">
                  <c:v>4.5391846846345807</c:v>
                </c:pt>
                <c:pt idx="8">
                  <c:v>2.8715729355458786</c:v>
                </c:pt>
                <c:pt idx="9">
                  <c:v>6.9348476665370065</c:v>
                </c:pt>
                <c:pt idx="10">
                  <c:v>6.02281612608747</c:v>
                </c:pt>
                <c:pt idx="11">
                  <c:v>5.5909272802468326</c:v>
                </c:pt>
                <c:pt idx="12">
                  <c:v>4.3882967204545897</c:v>
                </c:pt>
                <c:pt idx="13">
                  <c:v>7.0642236216896537</c:v>
                </c:pt>
                <c:pt idx="14">
                  <c:v>4.638092071893027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ED-48E5-B9C5-D0FB04721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81688"/>
        <c:axId val="450882080"/>
      </c:scatterChart>
      <c:valAx>
        <c:axId val="45088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82080"/>
        <c:crosses val="autoZero"/>
        <c:crossBetween val="midCat"/>
      </c:valAx>
      <c:valAx>
        <c:axId val="4508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81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956671041119859"/>
                  <c:y val="-1.28356587005571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1.9493900066449128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3.6334682535821061</c:v>
                </c:pt>
              </c:numCache>
            </c:numRef>
          </c:xVal>
          <c:yVal>
            <c:numRef>
              <c:f>'FlowGrabJoin  GRAPH (2)'!$K$76:$K$87</c:f>
              <c:numCache>
                <c:formatCode>General</c:formatCode>
                <c:ptCount val="12"/>
                <c:pt idx="0">
                  <c:v>3.5010592622177517</c:v>
                </c:pt>
                <c:pt idx="1">
                  <c:v>3.4502491083193609</c:v>
                </c:pt>
                <c:pt idx="2">
                  <c:v>3.7109631189952759</c:v>
                </c:pt>
                <c:pt idx="3">
                  <c:v>5.9375178920173468</c:v>
                </c:pt>
                <c:pt idx="4">
                  <c:v>4.6801541417343735</c:v>
                </c:pt>
                <c:pt idx="5">
                  <c:v>3.8463371121298051</c:v>
                </c:pt>
                <c:pt idx="6">
                  <c:v>3.2957429810955512</c:v>
                </c:pt>
                <c:pt idx="7">
                  <c:v>5.9108910886445285</c:v>
                </c:pt>
                <c:pt idx="8">
                  <c:v>4.5870371177434555</c:v>
                </c:pt>
                <c:pt idx="9">
                  <c:v>4.4704104909759304</c:v>
                </c:pt>
                <c:pt idx="10">
                  <c:v>3.5538830266438741</c:v>
                </c:pt>
                <c:pt idx="11">
                  <c:v>6.1993160722556242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029-41D6-AB3D-734B4518F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882864"/>
        <c:axId val="588420376"/>
      </c:scatterChart>
      <c:valAx>
        <c:axId val="45088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0376"/>
        <c:crosses val="autoZero"/>
        <c:crossBetween val="midCat"/>
      </c:valAx>
      <c:valAx>
        <c:axId val="588420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82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082458442694663"/>
                  <c:y val="-8.664315200674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1.9493900066449128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3.6334682535821061</c:v>
                </c:pt>
              </c:numCache>
            </c:numRef>
          </c:xVal>
          <c:yVal>
            <c:numRef>
              <c:f>'FlowGrabJoin  GRAPH (2)'!$L$76:$L$87</c:f>
              <c:numCache>
                <c:formatCode>General</c:formatCode>
                <c:ptCount val="12"/>
                <c:pt idx="0">
                  <c:v>3.3944516808262164</c:v>
                </c:pt>
                <c:pt idx="1">
                  <c:v>3.3424226808222062</c:v>
                </c:pt>
                <c:pt idx="2">
                  <c:v>3.5888317255942073</c:v>
                </c:pt>
                <c:pt idx="3">
                  <c:v>5.859138297294531</c:v>
                </c:pt>
                <c:pt idx="4">
                  <c:v>4.6462076122066849</c:v>
                </c:pt>
                <c:pt idx="5">
                  <c:v>3.8481891169913989</c:v>
                </c:pt>
                <c:pt idx="6">
                  <c:v>3.2460551969064437</c:v>
                </c:pt>
                <c:pt idx="7">
                  <c:v>5.7653704802916481</c:v>
                </c:pt>
                <c:pt idx="8">
                  <c:v>4.4653828514484184</c:v>
                </c:pt>
                <c:pt idx="9">
                  <c:v>4.3841741388070332</c:v>
                </c:pt>
                <c:pt idx="10">
                  <c:v>3.5538830266438741</c:v>
                </c:pt>
                <c:pt idx="11">
                  <c:v>5.7733473399833422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E3-4F83-86A4-5C5A630BB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21160"/>
        <c:axId val="588421552"/>
      </c:scatterChart>
      <c:valAx>
        <c:axId val="58842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1552"/>
        <c:crosses val="autoZero"/>
        <c:crossBetween val="midCat"/>
      </c:valAx>
      <c:valAx>
        <c:axId val="58842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1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800437445319335"/>
                  <c:y val="-4.48423059694454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(2)'!$R$88:$R$99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4.0934219373331517</c:v>
                </c:pt>
              </c:numCache>
            </c:numRef>
          </c:xVal>
          <c:yVal>
            <c:numRef>
              <c:f>'FlowGrabJoin  GRAPH (2)'!$K$88:$K$99</c:f>
              <c:numCache>
                <c:formatCode>General</c:formatCode>
                <c:ptCount val="12"/>
                <c:pt idx="0">
                  <c:v>4.4493240930987268</c:v>
                </c:pt>
                <c:pt idx="1">
                  <c:v>4.0546131165989525</c:v>
                </c:pt>
                <c:pt idx="2">
                  <c:v>3.7573960287930244</c:v>
                </c:pt>
                <c:pt idx="3">
                  <c:v>3.9242793584442892</c:v>
                </c:pt>
                <c:pt idx="4">
                  <c:v>5.7594563106511911</c:v>
                </c:pt>
                <c:pt idx="5">
                  <c:v>4.4116197493926759</c:v>
                </c:pt>
                <c:pt idx="6">
                  <c:v>3.8830933585756902</c:v>
                </c:pt>
                <c:pt idx="7">
                  <c:v>6.3188647252659891</c:v>
                </c:pt>
                <c:pt idx="8">
                  <c:v>4.8485586186553125</c:v>
                </c:pt>
                <c:pt idx="9">
                  <c:v>4.4299137355284905</c:v>
                </c:pt>
                <c:pt idx="10">
                  <c:v>4.0111474090307375</c:v>
                </c:pt>
                <c:pt idx="11">
                  <c:v>5.9259308500393875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43-44B7-B8B2-AB3C6AAE6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22336"/>
        <c:axId val="588422728"/>
      </c:scatterChart>
      <c:valAx>
        <c:axId val="58842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2728"/>
        <c:crosses val="autoZero"/>
        <c:crossBetween val="midCat"/>
      </c:valAx>
      <c:valAx>
        <c:axId val="58842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(2)'!$R$88:$R$99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4.0934219373331517</c:v>
                </c:pt>
              </c:numCache>
            </c:numRef>
          </c:xVal>
          <c:yVal>
            <c:numRef>
              <c:f>'FlowGrabJoin  GRAPH (2)'!$L$88:$L$99</c:f>
              <c:numCache>
                <c:formatCode>General</c:formatCode>
                <c:ptCount val="12"/>
                <c:pt idx="0">
                  <c:v>4.2430380486862944</c:v>
                </c:pt>
                <c:pt idx="1">
                  <c:v>3.9314579327310697</c:v>
                </c:pt>
                <c:pt idx="2">
                  <c:v>3.6776069527204931</c:v>
                </c:pt>
                <c:pt idx="3">
                  <c:v>3.8573325688136761</c:v>
                </c:pt>
                <c:pt idx="4">
                  <c:v>5.6706910550422789</c:v>
                </c:pt>
                <c:pt idx="5">
                  <c:v>4.0863598741041942</c:v>
                </c:pt>
                <c:pt idx="6">
                  <c:v>3.8247764624755458</c:v>
                </c:pt>
                <c:pt idx="7">
                  <c:v>6.1914513695298332</c:v>
                </c:pt>
                <c:pt idx="8">
                  <c:v>4.7281914451214959</c:v>
                </c:pt>
                <c:pt idx="9">
                  <c:v>4.4148063172657483</c:v>
                </c:pt>
                <c:pt idx="10">
                  <c:v>4.0111474090307375</c:v>
                </c:pt>
                <c:pt idx="11">
                  <c:v>5.6720611473012239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E15-4A88-A31D-B8C28498A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23512"/>
        <c:axId val="588423904"/>
      </c:scatterChart>
      <c:valAx>
        <c:axId val="58842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3904"/>
        <c:crosses val="autoZero"/>
        <c:crossBetween val="midCat"/>
      </c:valAx>
      <c:valAx>
        <c:axId val="58842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2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7706474190726156E-2"/>
                  <c:y val="-0.245157801716731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(2)'!$R$100:$R$113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1.3010299956639813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2.778151322766051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(2)'!$K$100:$K$113</c:f>
              <c:numCache>
                <c:formatCode>General</c:formatCode>
                <c:ptCount val="14"/>
                <c:pt idx="0">
                  <c:v>3.5538830266438741</c:v>
                </c:pt>
                <c:pt idx="1">
                  <c:v>3.5658478186735176</c:v>
                </c:pt>
                <c:pt idx="2">
                  <c:v>4.2600713879850751</c:v>
                </c:pt>
                <c:pt idx="3">
                  <c:v>3.5899496013257077</c:v>
                </c:pt>
                <c:pt idx="4">
                  <c:v>2.8668778143374989</c:v>
                </c:pt>
                <c:pt idx="5">
                  <c:v>4.2030328870147109</c:v>
                </c:pt>
                <c:pt idx="6">
                  <c:v>4.8887410330653003</c:v>
                </c:pt>
                <c:pt idx="7">
                  <c:v>3.503790683057181</c:v>
                </c:pt>
                <c:pt idx="8">
                  <c:v>4.8762178405916421</c:v>
                </c:pt>
                <c:pt idx="9">
                  <c:v>3.6866362692622934</c:v>
                </c:pt>
                <c:pt idx="10">
                  <c:v>4.0094508957986941</c:v>
                </c:pt>
                <c:pt idx="11">
                  <c:v>3.3891660843645326</c:v>
                </c:pt>
                <c:pt idx="12">
                  <c:v>5.3866773563432453</c:v>
                </c:pt>
                <c:pt idx="13">
                  <c:v>3.7979596437371961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7D3-4722-AC96-0A7AB7236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683240"/>
        <c:axId val="592683632"/>
      </c:scatterChart>
      <c:valAx>
        <c:axId val="592683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83632"/>
        <c:crosses val="autoZero"/>
        <c:crossBetween val="midCat"/>
      </c:valAx>
      <c:valAx>
        <c:axId val="59268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83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612642169728784"/>
                  <c:y val="-4.61634010685708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(2)'!$R$100:$R$113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1.3010299956639813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2.778151322766051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(2)'!$L$100:$L$113</c:f>
              <c:numCache>
                <c:formatCode>General</c:formatCode>
                <c:ptCount val="14"/>
                <c:pt idx="0">
                  <c:v>3.3891660843645326</c:v>
                </c:pt>
                <c:pt idx="1">
                  <c:v>3.4149733479708178</c:v>
                </c:pt>
                <c:pt idx="2">
                  <c:v>3.3802112417116059</c:v>
                </c:pt>
                <c:pt idx="3">
                  <c:v>3.3891660843645326</c:v>
                </c:pt>
                <c:pt idx="4">
                  <c:v>2.7339992865383871</c:v>
                </c:pt>
                <c:pt idx="5">
                  <c:v>3.6812412373755872</c:v>
                </c:pt>
                <c:pt idx="6">
                  <c:v>4.6485552280450779</c:v>
                </c:pt>
                <c:pt idx="7">
                  <c:v>3.4048337166199381</c:v>
                </c:pt>
                <c:pt idx="8">
                  <c:v>4.6354837468149119</c:v>
                </c:pt>
                <c:pt idx="9">
                  <c:v>3.4563660331290431</c:v>
                </c:pt>
                <c:pt idx="10">
                  <c:v>3.6414741105040997</c:v>
                </c:pt>
                <c:pt idx="11">
                  <c:v>3.3031960574204891</c:v>
                </c:pt>
                <c:pt idx="12">
                  <c:v>4.7414668341521624</c:v>
                </c:pt>
                <c:pt idx="13">
                  <c:v>3.6354837468149119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86-4749-94D5-6D3F35B46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684416"/>
        <c:axId val="592684808"/>
      </c:scatterChart>
      <c:valAx>
        <c:axId val="59268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84808"/>
        <c:crosses val="autoZero"/>
        <c:crossBetween val="midCat"/>
      </c:valAx>
      <c:valAx>
        <c:axId val="592684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8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(2)'!$R$114:$R$124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4.158362832895647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(2)'!$K$114:$K$124</c:f>
              <c:numCache>
                <c:formatCode>General</c:formatCode>
                <c:ptCount val="11"/>
                <c:pt idx="0">
                  <c:v>4.5797835966168101</c:v>
                </c:pt>
                <c:pt idx="1">
                  <c:v>4.5664374921950701</c:v>
                </c:pt>
                <c:pt idx="2">
                  <c:v>4.355643050220869</c:v>
                </c:pt>
                <c:pt idx="3">
                  <c:v>4</c:v>
                </c:pt>
                <c:pt idx="4">
                  <c:v>3.9637878273455551</c:v>
                </c:pt>
                <c:pt idx="5">
                  <c:v>6.4722298389579231</c:v>
                </c:pt>
                <c:pt idx="6">
                  <c:v>5.700617237043434</c:v>
                </c:pt>
                <c:pt idx="7">
                  <c:v>4.90330711772891</c:v>
                </c:pt>
                <c:pt idx="8">
                  <c:v>4.3044905898155523</c:v>
                </c:pt>
                <c:pt idx="9">
                  <c:v>6.7628588856667138</c:v>
                </c:pt>
                <c:pt idx="10">
                  <c:v>3.7965743332104296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CD-4145-9073-3A02B8CB8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685592"/>
        <c:axId val="592685984"/>
      </c:scatterChart>
      <c:valAx>
        <c:axId val="592685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85984"/>
        <c:crosses val="autoZero"/>
        <c:crossBetween val="midCat"/>
      </c:valAx>
      <c:valAx>
        <c:axId val="59268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685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(2)'!$Q$61:$Q$75</c:f>
              <c:numCache>
                <c:formatCode>General</c:formatCode>
                <c:ptCount val="15"/>
                <c:pt idx="0">
                  <c:v>1106.7777980000001</c:v>
                </c:pt>
                <c:pt idx="1">
                  <c:v>569.4366867</c:v>
                </c:pt>
                <c:pt idx="2">
                  <c:v>17.68590743</c:v>
                </c:pt>
                <c:pt idx="3">
                  <c:v>267.24939590000002</c:v>
                </c:pt>
                <c:pt idx="4">
                  <c:v>53961</c:v>
                </c:pt>
                <c:pt idx="5">
                  <c:v>2695.4173070000002</c:v>
                </c:pt>
                <c:pt idx="6">
                  <c:v>33146.537049999999</c:v>
                </c:pt>
                <c:pt idx="7">
                  <c:v>760.62971549999997</c:v>
                </c:pt>
                <c:pt idx="8">
                  <c:v>20</c:v>
                </c:pt>
                <c:pt idx="9">
                  <c:v>34154.436600000001</c:v>
                </c:pt>
                <c:pt idx="10">
                  <c:v>7637.2505719999999</c:v>
                </c:pt>
                <c:pt idx="11">
                  <c:v>7024.805386</c:v>
                </c:pt>
                <c:pt idx="12">
                  <c:v>993.94330639999998</c:v>
                </c:pt>
                <c:pt idx="13">
                  <c:v>59455.08582</c:v>
                </c:pt>
                <c:pt idx="14">
                  <c:v>1717.795856</c:v>
                </c:pt>
              </c:numCache>
            </c:numRef>
          </c:xVal>
          <c:y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8">
                  <c:v>41.9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36-4D84-AD90-FD310B1BD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781704"/>
        <c:axId val="584782096"/>
      </c:scatterChart>
      <c:valAx>
        <c:axId val="584781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782096"/>
        <c:crosses val="autoZero"/>
        <c:crossBetween val="midCat"/>
      </c:valAx>
      <c:valAx>
        <c:axId val="58478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781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8500000000000003E-2"/>
                  <c:y val="-0.128516346483266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(2)'!$R$114:$R$124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4.158362832895647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(2)'!$L$114:$L$124</c:f>
              <c:numCache>
                <c:formatCode>General</c:formatCode>
                <c:ptCount val="11"/>
                <c:pt idx="0">
                  <c:v>4.4517864355242907</c:v>
                </c:pt>
                <c:pt idx="1">
                  <c:v>4.1414497734004669</c:v>
                </c:pt>
                <c:pt idx="2">
                  <c:v>3.8375884382355112</c:v>
                </c:pt>
                <c:pt idx="3">
                  <c:v>3.9749719942980688</c:v>
                </c:pt>
                <c:pt idx="4">
                  <c:v>3.8785217955012063</c:v>
                </c:pt>
                <c:pt idx="5">
                  <c:v>6.3224675186245909</c:v>
                </c:pt>
                <c:pt idx="6">
                  <c:v>5.4085791667700445</c:v>
                </c:pt>
                <c:pt idx="7">
                  <c:v>4.8165727337908386</c:v>
                </c:pt>
                <c:pt idx="8">
                  <c:v>4.2828486648767088</c:v>
                </c:pt>
                <c:pt idx="9">
                  <c:v>6.2447226635703954</c:v>
                </c:pt>
                <c:pt idx="10">
                  <c:v>3.7387805584843692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91-41C9-8B17-16465A0EC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789912"/>
        <c:axId val="592790304"/>
      </c:scatterChart>
      <c:valAx>
        <c:axId val="592789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90304"/>
        <c:crosses val="autoZero"/>
        <c:crossBetween val="midCat"/>
      </c:valAx>
      <c:valAx>
        <c:axId val="59279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89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(2)'!$R$125:$R$139</c:f>
              <c:numCache>
                <c:formatCode>General</c:formatCode>
                <c:ptCount val="15"/>
                <c:pt idx="0">
                  <c:v>2.1760912590556813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3.4471580778737683</c:v>
                </c:pt>
              </c:numCache>
            </c:numRef>
          </c:xVal>
          <c:yVal>
            <c:numRef>
              <c:f>'FlowGrabJoin  GRAPH (2)'!$K$125:$K$139</c:f>
              <c:numCache>
                <c:formatCode>General</c:formatCode>
                <c:ptCount val="15"/>
                <c:pt idx="0">
                  <c:v>3.9060655447552368</c:v>
                </c:pt>
                <c:pt idx="1">
                  <c:v>3.90848501887865</c:v>
                </c:pt>
                <c:pt idx="2">
                  <c:v>3.0791812460476247</c:v>
                </c:pt>
                <c:pt idx="3">
                  <c:v>3.8680563618230415</c:v>
                </c:pt>
                <c:pt idx="4">
                  <c:v>3.7226339225338121</c:v>
                </c:pt>
                <c:pt idx="6">
                  <c:v>4.4413809331714509</c:v>
                </c:pt>
                <c:pt idx="7">
                  <c:v>4.3866773201520433</c:v>
                </c:pt>
                <c:pt idx="8">
                  <c:v>3.9530344572503568</c:v>
                </c:pt>
                <c:pt idx="9">
                  <c:v>3.8247764624755458</c:v>
                </c:pt>
                <c:pt idx="10">
                  <c:v>5.6020598610395984</c:v>
                </c:pt>
                <c:pt idx="11">
                  <c:v>4.5606239107411355</c:v>
                </c:pt>
                <c:pt idx="12">
                  <c:v>4.9966867917913769</c:v>
                </c:pt>
                <c:pt idx="13">
                  <c:v>4.1519824678398818</c:v>
                </c:pt>
                <c:pt idx="14">
                  <c:v>5.2485617878911235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70-4DD9-B13C-EEDE4CE37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791088"/>
        <c:axId val="592791480"/>
      </c:scatterChart>
      <c:valAx>
        <c:axId val="592791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91480"/>
        <c:crosses val="autoZero"/>
        <c:crossBetween val="midCat"/>
      </c:valAx>
      <c:valAx>
        <c:axId val="592791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9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(2)'!$R$125:$R$139</c:f>
              <c:numCache>
                <c:formatCode>General</c:formatCode>
                <c:ptCount val="15"/>
                <c:pt idx="0">
                  <c:v>2.1760912590556813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3.4471580778737683</c:v>
                </c:pt>
              </c:numCache>
            </c:numRef>
          </c:xVal>
          <c:yVal>
            <c:numRef>
              <c:f>'FlowGrabJoin  GRAPH (2)'!$L$125:$L$139</c:f>
              <c:numCache>
                <c:formatCode>General</c:formatCode>
                <c:ptCount val="15"/>
                <c:pt idx="0">
                  <c:v>3.2054750367408911</c:v>
                </c:pt>
                <c:pt idx="1">
                  <c:v>3.2833012287035497</c:v>
                </c:pt>
                <c:pt idx="2">
                  <c:v>2.9956351945975501</c:v>
                </c:pt>
                <c:pt idx="3">
                  <c:v>3.762678563727436</c:v>
                </c:pt>
                <c:pt idx="4">
                  <c:v>3.3838153659804311</c:v>
                </c:pt>
                <c:pt idx="6">
                  <c:v>4.033423803741889</c:v>
                </c:pt>
                <c:pt idx="7">
                  <c:v>4.2638727130564291</c:v>
                </c:pt>
                <c:pt idx="8">
                  <c:v>3.7671558660821804</c:v>
                </c:pt>
                <c:pt idx="9">
                  <c:v>3.6434526764861874</c:v>
                </c:pt>
                <c:pt idx="10">
                  <c:v>5.3773061207798349</c:v>
                </c:pt>
                <c:pt idx="11">
                  <c:v>4.2464986169870063</c:v>
                </c:pt>
                <c:pt idx="12">
                  <c:v>4.1547282436313608</c:v>
                </c:pt>
                <c:pt idx="13">
                  <c:v>3.7052649346998119</c:v>
                </c:pt>
                <c:pt idx="14">
                  <c:v>4.9342964533509548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6F-46FE-BD25-D9A6AAE59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792264"/>
        <c:axId val="592792656"/>
      </c:scatterChart>
      <c:valAx>
        <c:axId val="592792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92656"/>
        <c:crosses val="autoZero"/>
        <c:crossBetween val="midCat"/>
      </c:valAx>
      <c:valAx>
        <c:axId val="59279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92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12972440944882"/>
                  <c:y val="-0.116824779941913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(2)'!$R$140:$R$151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1.8195439355418688</c:v>
                </c:pt>
                <c:pt idx="3">
                  <c:v>1.3010299956639813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2.2730012720637376</c:v>
                </c:pt>
                <c:pt idx="10">
                  <c:v>3.6434524889498934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(2)'!$K$140:$K$151</c:f>
              <c:numCache>
                <c:formatCode>General</c:formatCode>
                <c:ptCount val="12"/>
                <c:pt idx="0">
                  <c:v>4.0770043267933502</c:v>
                </c:pt>
                <c:pt idx="1">
                  <c:v>3.5490032620257876</c:v>
                </c:pt>
                <c:pt idx="2">
                  <c:v>3.3432904023534333</c:v>
                </c:pt>
                <c:pt idx="3">
                  <c:v>2.6720978579357175</c:v>
                </c:pt>
                <c:pt idx="4">
                  <c:v>5.9906274004381999</c:v>
                </c:pt>
                <c:pt idx="5">
                  <c:v>4.6884198220027109</c:v>
                </c:pt>
                <c:pt idx="6">
                  <c:v>5.8027737470066993</c:v>
                </c:pt>
                <c:pt idx="7">
                  <c:v>4.8436064719245104</c:v>
                </c:pt>
                <c:pt idx="8">
                  <c:v>4.826074802700826</c:v>
                </c:pt>
                <c:pt idx="9">
                  <c:v>4.6778349886836761</c:v>
                </c:pt>
                <c:pt idx="10">
                  <c:v>6.209300307623411</c:v>
                </c:pt>
                <c:pt idx="11">
                  <c:v>4.5751878449276608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D8-4226-91B4-F10E97C9A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793440"/>
        <c:axId val="581790904"/>
      </c:scatterChart>
      <c:valAx>
        <c:axId val="592793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0904"/>
        <c:crosses val="autoZero"/>
        <c:crossBetween val="midCat"/>
      </c:valAx>
      <c:valAx>
        <c:axId val="58179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793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296391076115486"/>
                  <c:y val="-0.108443587532215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(2)'!$R$140:$R$151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1.8195439355418688</c:v>
                </c:pt>
                <c:pt idx="3">
                  <c:v>1.3010299956639813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2.2730012720637376</c:v>
                </c:pt>
                <c:pt idx="10">
                  <c:v>3.6434524889498934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(2)'!$L$140:$L$151</c:f>
              <c:numCache>
                <c:formatCode>General</c:formatCode>
                <c:ptCount val="12"/>
                <c:pt idx="0">
                  <c:v>3.5910646070264991</c:v>
                </c:pt>
                <c:pt idx="1">
                  <c:v>3.1846914308175989</c:v>
                </c:pt>
                <c:pt idx="2">
                  <c:v>3.1183970119515751</c:v>
                </c:pt>
                <c:pt idx="3">
                  <c:v>2.4082399653118496</c:v>
                </c:pt>
                <c:pt idx="4">
                  <c:v>5.9092403557445179</c:v>
                </c:pt>
                <c:pt idx="5">
                  <c:v>4.5304558435846758</c:v>
                </c:pt>
                <c:pt idx="6">
                  <c:v>5.681241259090311</c:v>
                </c:pt>
                <c:pt idx="7">
                  <c:v>4.4840149626675627</c:v>
                </c:pt>
                <c:pt idx="8">
                  <c:v>4.580924975675619</c:v>
                </c:pt>
                <c:pt idx="9">
                  <c:v>4.4576927028813369</c:v>
                </c:pt>
                <c:pt idx="10">
                  <c:v>5.4669267181201944</c:v>
                </c:pt>
                <c:pt idx="11">
                  <c:v>4.1760912590556813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B0-4EA8-82AC-9595A0CAE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791688"/>
        <c:axId val="581792080"/>
      </c:scatterChart>
      <c:valAx>
        <c:axId val="58179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2080"/>
        <c:crosses val="autoZero"/>
        <c:crossBetween val="midCat"/>
      </c:valAx>
      <c:valAx>
        <c:axId val="58179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1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JBT19-TP</a:t>
            </a:r>
          </a:p>
        </c:rich>
      </c:tx>
      <c:layout>
        <c:manualLayout>
          <c:xMode val="edge"/>
          <c:yMode val="edge"/>
          <c:x val="0.60681233595800521"/>
          <c:y val="5.032679997564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989020122484689"/>
                  <c:y val="-0.23955628838229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(2)'!$R$152:$R$159</c:f>
              <c:numCache>
                <c:formatCode>General</c:formatCode>
                <c:ptCount val="8"/>
                <c:pt idx="0">
                  <c:v>2.4771212547196626</c:v>
                </c:pt>
                <c:pt idx="1">
                  <c:v>2</c:v>
                </c:pt>
                <c:pt idx="2">
                  <c:v>2</c:v>
                </c:pt>
                <c:pt idx="7">
                  <c:v>3.5682016419031664</c:v>
                </c:pt>
              </c:numCache>
            </c:numRef>
          </c:xVal>
          <c:yVal>
            <c:numRef>
              <c:f>'FlowGrabJoin  GRAPH (2)'!$K$152:$K$159</c:f>
              <c:numCache>
                <c:formatCode>General</c:formatCode>
                <c:ptCount val="8"/>
                <c:pt idx="0">
                  <c:v>4.1812717715594614</c:v>
                </c:pt>
                <c:pt idx="1">
                  <c:v>3.7395723444500919</c:v>
                </c:pt>
                <c:pt idx="2">
                  <c:v>3.469822015978163</c:v>
                </c:pt>
                <c:pt idx="7">
                  <c:v>5.6920532828702521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D1-416F-B9E4-59E831B18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792864"/>
        <c:axId val="581793256"/>
      </c:scatterChart>
      <c:valAx>
        <c:axId val="58179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3256"/>
        <c:crosses val="autoZero"/>
        <c:crossBetween val="midCat"/>
      </c:valAx>
      <c:valAx>
        <c:axId val="581793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2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7909011373578302E-2"/>
                  <c:y val="-0.1166709956600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(2)'!$R$152:$R$159</c:f>
              <c:numCache>
                <c:formatCode>General</c:formatCode>
                <c:ptCount val="8"/>
                <c:pt idx="0">
                  <c:v>2.4771212547196626</c:v>
                </c:pt>
                <c:pt idx="1">
                  <c:v>2</c:v>
                </c:pt>
                <c:pt idx="2">
                  <c:v>2</c:v>
                </c:pt>
                <c:pt idx="7">
                  <c:v>3.5682016419031664</c:v>
                </c:pt>
              </c:numCache>
            </c:numRef>
          </c:xVal>
          <c:yVal>
            <c:numRef>
              <c:f>'FlowGrabJoin  GRAPH (2)'!$L$152:$L$159</c:f>
              <c:numCache>
                <c:formatCode>General</c:formatCode>
                <c:ptCount val="8"/>
                <c:pt idx="0">
                  <c:v>3.5809249756756194</c:v>
                </c:pt>
                <c:pt idx="1">
                  <c:v>3.0211892990699383</c:v>
                </c:pt>
                <c:pt idx="2">
                  <c:v>3.2174839442139063</c:v>
                </c:pt>
                <c:pt idx="7">
                  <c:v>5.3140568370768948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74-48BF-A410-B9CCC734A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794040"/>
        <c:axId val="581794432"/>
      </c:scatterChart>
      <c:valAx>
        <c:axId val="581794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4432"/>
        <c:crosses val="autoZero"/>
        <c:crossBetween val="midCat"/>
      </c:valAx>
      <c:valAx>
        <c:axId val="5817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94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0082458442694663"/>
                  <c:y val="-8.664315200674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1.9493900066449128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3.6334682535821061</c:v>
                </c:pt>
              </c:numCache>
            </c:numRef>
          </c:xVal>
          <c:yVal>
            <c:numRef>
              <c:f>'FlowGrabJoin  GRAPH (2)'!#REF!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0B-4562-BC7D-3D14031DD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316896"/>
        <c:axId val="588317288"/>
      </c:scatterChart>
      <c:valAx>
        <c:axId val="58831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17288"/>
        <c:crosses val="autoZero"/>
        <c:crossBetween val="midCat"/>
      </c:valAx>
      <c:valAx>
        <c:axId val="58831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16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568219597550307"/>
                  <c:y val="-1.40019339687802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(2)'!$R$45:$R$60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4.1238519348504701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(2)'!$K$45:$K$60</c:f>
              <c:numCache>
                <c:formatCode>General</c:formatCode>
                <c:ptCount val="16"/>
                <c:pt idx="0">
                  <c:v>4.8495422520050164</c:v>
                </c:pt>
                <c:pt idx="1">
                  <c:v>4.529430354366986</c:v>
                </c:pt>
                <c:pt idx="2">
                  <c:v>4.236537261488694</c:v>
                </c:pt>
                <c:pt idx="3">
                  <c:v>4.3083509485867255</c:v>
                </c:pt>
                <c:pt idx="4">
                  <c:v>4.1360860973840978</c:v>
                </c:pt>
                <c:pt idx="5">
                  <c:v>3.6053050461411096</c:v>
                </c:pt>
                <c:pt idx="6">
                  <c:v>4.9258275746247424</c:v>
                </c:pt>
                <c:pt idx="7">
                  <c:v>6.5645831136582631</c:v>
                </c:pt>
                <c:pt idx="8">
                  <c:v>4.6254153521544081</c:v>
                </c:pt>
                <c:pt idx="9">
                  <c:v>4.1673173347481764</c:v>
                </c:pt>
                <c:pt idx="10">
                  <c:v>6.8002909059378078</c:v>
                </c:pt>
                <c:pt idx="11">
                  <c:v>5.7634279935629369</c:v>
                </c:pt>
                <c:pt idx="12">
                  <c:v>5.0550723824494179</c:v>
                </c:pt>
                <c:pt idx="13">
                  <c:v>4.4900990050633052</c:v>
                </c:pt>
                <c:pt idx="14">
                  <c:v>6.7880236402124012</c:v>
                </c:pt>
                <c:pt idx="15">
                  <c:v>4.6553305580093411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FA2-4B43-AEC4-FCB0E22A3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318072"/>
        <c:axId val="588318464"/>
      </c:scatterChart>
      <c:valAx>
        <c:axId val="58831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18464"/>
        <c:crosses val="autoZero"/>
        <c:crossBetween val="midCat"/>
      </c:valAx>
      <c:valAx>
        <c:axId val="58831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1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(2)'!$R$45:$R$60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4.1238519348504701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(2)'!$L$45:$L$60</c:f>
              <c:numCache>
                <c:formatCode>General</c:formatCode>
                <c:ptCount val="16"/>
                <c:pt idx="0">
                  <c:v>4.6258267132857114</c:v>
                </c:pt>
                <c:pt idx="1">
                  <c:v>4.4456042032735974</c:v>
                </c:pt>
                <c:pt idx="2">
                  <c:v>4.1473671077937864</c:v>
                </c:pt>
                <c:pt idx="3">
                  <c:v>4.2159018132040318</c:v>
                </c:pt>
                <c:pt idx="4">
                  <c:v>4.037027879755775</c:v>
                </c:pt>
                <c:pt idx="5">
                  <c:v>3.4216039268698313</c:v>
                </c:pt>
                <c:pt idx="6">
                  <c:v>4.7748817658187965</c:v>
                </c:pt>
                <c:pt idx="7">
                  <c:v>6.5337973626071051</c:v>
                </c:pt>
                <c:pt idx="8">
                  <c:v>4.5344068991378768</c:v>
                </c:pt>
                <c:pt idx="9">
                  <c:v>4.064832219738574</c:v>
                </c:pt>
                <c:pt idx="10">
                  <c:v>6.7297511006673743</c:v>
                </c:pt>
                <c:pt idx="11">
                  <c:v>5.6020599913279625</c:v>
                </c:pt>
                <c:pt idx="12">
                  <c:v>4.9389198122447722</c:v>
                </c:pt>
                <c:pt idx="13">
                  <c:v>4.4727564493172123</c:v>
                </c:pt>
                <c:pt idx="14">
                  <c:v>6.5877449238363779</c:v>
                </c:pt>
                <c:pt idx="15">
                  <c:v>4.5987358062804047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5A-4CC4-A6E2-098553974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319248"/>
        <c:axId val="588319640"/>
      </c:scatterChart>
      <c:valAx>
        <c:axId val="58831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19640"/>
        <c:crosses val="autoZero"/>
        <c:crossBetween val="midCat"/>
      </c:valAx>
      <c:valAx>
        <c:axId val="58831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1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(2)'!$Q$76:$Q$87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2000</c:v>
                </c:pt>
                <c:pt idx="4">
                  <c:v>900</c:v>
                </c:pt>
                <c:pt idx="5">
                  <c:v>300</c:v>
                </c:pt>
                <c:pt idx="6">
                  <c:v>89</c:v>
                </c:pt>
                <c:pt idx="7">
                  <c:v>3000</c:v>
                </c:pt>
                <c:pt idx="8">
                  <c:v>800</c:v>
                </c:pt>
                <c:pt idx="9">
                  <c:v>700</c:v>
                </c:pt>
                <c:pt idx="10">
                  <c:v>200</c:v>
                </c:pt>
                <c:pt idx="11">
                  <c:v>4299.9979999999996</c:v>
                </c:pt>
              </c:numCache>
            </c:numRef>
          </c:xVal>
          <c:y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9F-4F05-8B20-FCF802812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521512"/>
        <c:axId val="597521904"/>
      </c:scatterChart>
      <c:valAx>
        <c:axId val="597521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21904"/>
        <c:crosses val="autoZero"/>
        <c:crossBetween val="midCat"/>
      </c:valAx>
      <c:valAx>
        <c:axId val="59752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21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D4-4CBD-BC30-3859328B0DE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D4-4CBD-BC30-3859328B0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391912"/>
        <c:axId val="588392304"/>
      </c:barChart>
      <c:catAx>
        <c:axId val="5883919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2304"/>
        <c:crosses val="autoZero"/>
        <c:auto val="1"/>
        <c:lblAlgn val="ctr"/>
        <c:lblOffset val="100"/>
        <c:noMultiLvlLbl val="0"/>
      </c:catAx>
      <c:valAx>
        <c:axId val="58839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2">
                  <c:v>60.3</c:v>
                </c:pt>
                <c:pt idx="3">
                  <c:v>33.9</c:v>
                </c:pt>
                <c:pt idx="4">
                  <c:v>46.4</c:v>
                </c:pt>
                <c:pt idx="5">
                  <c:v>32.5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0D-4A89-BFF8-B18FB7DD0C08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2">
                  <c:v>16.5</c:v>
                </c:pt>
                <c:pt idx="3">
                  <c:v>20.9</c:v>
                </c:pt>
                <c:pt idx="4">
                  <c:v>27.7</c:v>
                </c:pt>
                <c:pt idx="5">
                  <c:v>18.8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0D-4A89-BFF8-B18FB7DD0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393088"/>
        <c:axId val="588393480"/>
      </c:barChart>
      <c:catAx>
        <c:axId val="588393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3480"/>
        <c:crosses val="autoZero"/>
        <c:auto val="1"/>
        <c:lblAlgn val="ctr"/>
        <c:lblOffset val="100"/>
        <c:noMultiLvlLbl val="0"/>
      </c:catAx>
      <c:valAx>
        <c:axId val="58839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3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13-4638-ABB7-D9717D42BDA7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13-4638-ABB7-D9717D42B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394264"/>
        <c:axId val="588394656"/>
      </c:barChart>
      <c:catAx>
        <c:axId val="588394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4656"/>
        <c:crosses val="autoZero"/>
        <c:auto val="1"/>
        <c:lblAlgn val="ctr"/>
        <c:lblOffset val="100"/>
        <c:noMultiLvlLbl val="0"/>
      </c:catAx>
      <c:valAx>
        <c:axId val="58839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7C-4967-9E5B-D8A71CF9CEF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7C-4967-9E5B-D8A71CF9C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395440"/>
        <c:axId val="583891216"/>
      </c:barChart>
      <c:catAx>
        <c:axId val="588395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1216"/>
        <c:crosses val="autoZero"/>
        <c:auto val="1"/>
        <c:lblAlgn val="ctr"/>
        <c:lblOffset val="100"/>
        <c:noMultiLvlLbl val="0"/>
      </c:catAx>
      <c:valAx>
        <c:axId val="58389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39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8">
                  <c:v>41.9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21-4F6F-833D-CB835FA61E7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8">
                  <c:v>37.200000000000003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21-4F6F-833D-CB835FA61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892000"/>
        <c:axId val="583892392"/>
      </c:barChart>
      <c:catAx>
        <c:axId val="583892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2392"/>
        <c:crosses val="autoZero"/>
        <c:auto val="1"/>
        <c:lblAlgn val="ctr"/>
        <c:lblOffset val="100"/>
        <c:noMultiLvlLbl val="0"/>
      </c:catAx>
      <c:valAx>
        <c:axId val="58389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83-4928-AD09-17BD7CF2056B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83-4928-AD09-17BD7CF20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893176"/>
        <c:axId val="583893568"/>
      </c:barChart>
      <c:catAx>
        <c:axId val="583893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3568"/>
        <c:crosses val="autoZero"/>
        <c:auto val="1"/>
        <c:lblAlgn val="ctr"/>
        <c:lblOffset val="100"/>
        <c:noMultiLvlLbl val="0"/>
      </c:catAx>
      <c:valAx>
        <c:axId val="58389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3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CB-4EBC-9C25-662D8185ECAC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CB-4EBC-9C25-662D8185E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894352"/>
        <c:axId val="583894744"/>
      </c:barChart>
      <c:catAx>
        <c:axId val="583894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4744"/>
        <c:crosses val="autoZero"/>
        <c:auto val="1"/>
        <c:lblAlgn val="ctr"/>
        <c:lblOffset val="100"/>
        <c:noMultiLvlLbl val="0"/>
      </c:catAx>
      <c:valAx>
        <c:axId val="58389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89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4">
                  <c:v>36.799999999999997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75-4370-B2BC-C06159F891AC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4">
                  <c:v>27.1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75-4370-B2BC-C06159F89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067744"/>
        <c:axId val="584068136"/>
      </c:barChart>
      <c:catAx>
        <c:axId val="584067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8136"/>
        <c:crosses val="autoZero"/>
        <c:auto val="1"/>
        <c:lblAlgn val="ctr"/>
        <c:lblOffset val="100"/>
        <c:noMultiLvlLbl val="0"/>
      </c:catAx>
      <c:valAx>
        <c:axId val="58406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57-47CA-A7BB-F2289B85C6D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757-47CA-A7BB-F2289B85C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068920"/>
        <c:axId val="584069312"/>
      </c:barChart>
      <c:catAx>
        <c:axId val="584068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9312"/>
        <c:crosses val="autoZero"/>
        <c:auto val="1"/>
        <c:lblAlgn val="ctr"/>
        <c:lblOffset val="100"/>
        <c:noMultiLvlLbl val="0"/>
      </c:catAx>
      <c:valAx>
        <c:axId val="58406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31-4182-90E8-009F54E5589E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31-4182-90E8-009F54E55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070096"/>
        <c:axId val="584070488"/>
      </c:barChart>
      <c:catAx>
        <c:axId val="584070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0488"/>
        <c:crosses val="autoZero"/>
        <c:auto val="1"/>
        <c:lblAlgn val="ctr"/>
        <c:lblOffset val="100"/>
        <c:noMultiLvlLbl val="0"/>
      </c:catAx>
      <c:valAx>
        <c:axId val="58407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(2)'!$Q$88:$Q$99</c:f>
              <c:numCache>
                <c:formatCode>General</c:formatCode>
                <c:ptCount val="12"/>
                <c:pt idx="0">
                  <c:v>1400</c:v>
                </c:pt>
                <c:pt idx="1">
                  <c:v>700.00009999999997</c:v>
                </c:pt>
                <c:pt idx="2">
                  <c:v>400</c:v>
                </c:pt>
                <c:pt idx="3">
                  <c:v>600.00009999999997</c:v>
                </c:pt>
                <c:pt idx="4">
                  <c:v>12800</c:v>
                </c:pt>
                <c:pt idx="5">
                  <c:v>1000.0001</c:v>
                </c:pt>
                <c:pt idx="6">
                  <c:v>400</c:v>
                </c:pt>
                <c:pt idx="7">
                  <c:v>14800.0121</c:v>
                </c:pt>
                <c:pt idx="8">
                  <c:v>2800.0003000000002</c:v>
                </c:pt>
                <c:pt idx="9">
                  <c:v>2300.0001999999999</c:v>
                </c:pt>
                <c:pt idx="10">
                  <c:v>900.00009999999997</c:v>
                </c:pt>
                <c:pt idx="11">
                  <c:v>12400.0072</c:v>
                </c:pt>
              </c:numCache>
            </c:numRef>
          </c:xVal>
          <c:y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AC-407C-A637-F87CBF7F6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521120"/>
        <c:axId val="597522688"/>
      </c:scatterChart>
      <c:valAx>
        <c:axId val="59752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22688"/>
        <c:crosses val="autoZero"/>
        <c:crossBetween val="midCat"/>
      </c:valAx>
      <c:valAx>
        <c:axId val="59752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52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3">
                  <c:v>23.5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6D-4EDA-8028-CE1BFAB9C0E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3">
                  <c:v>12.8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6D-4EDA-8028-CE1BFAB9C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0088"/>
        <c:axId val="581720480"/>
      </c:barChart>
      <c:catAx>
        <c:axId val="5817200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0480"/>
        <c:crosses val="autoZero"/>
        <c:auto val="1"/>
        <c:lblAlgn val="ctr"/>
        <c:lblOffset val="100"/>
        <c:noMultiLvlLbl val="0"/>
      </c:catAx>
      <c:valAx>
        <c:axId val="58172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0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(2)'!$D$152:$D$159</c:f>
              <c:numCache>
                <c:formatCode>General</c:formatCode>
                <c:ptCount val="8"/>
                <c:pt idx="0">
                  <c:v>50.6</c:v>
                </c:pt>
                <c:pt idx="1">
                  <c:v>54.9</c:v>
                </c:pt>
                <c:pt idx="2">
                  <c:v>29.5</c:v>
                </c:pt>
                <c:pt idx="7">
                  <c:v>133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E8C-4D36-9D53-ABDD180C6B1D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(2)'!$E$152:$E$159</c:f>
              <c:numCache>
                <c:formatCode>General</c:formatCode>
                <c:ptCount val="8"/>
                <c:pt idx="0">
                  <c:v>12.7</c:v>
                </c:pt>
                <c:pt idx="1">
                  <c:v>10.5</c:v>
                </c:pt>
                <c:pt idx="2">
                  <c:v>16.5</c:v>
                </c:pt>
                <c:pt idx="7">
                  <c:v>55.7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E8C-4D36-9D53-ABDD180C6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1264"/>
        <c:axId val="581721656"/>
      </c:barChart>
      <c:catAx>
        <c:axId val="581721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1656"/>
        <c:crosses val="autoZero"/>
        <c:auto val="1"/>
        <c:lblAlgn val="ctr"/>
        <c:lblOffset val="100"/>
        <c:noMultiLvlLbl val="0"/>
      </c:catAx>
      <c:valAx>
        <c:axId val="581721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1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(2)'!$K$2:$K$17</c:f>
              <c:numCache>
                <c:formatCode>General</c:formatCode>
                <c:ptCount val="16"/>
                <c:pt idx="0">
                  <c:v>4.5883837683787281</c:v>
                </c:pt>
                <c:pt idx="1">
                  <c:v>3.7881683711411678</c:v>
                </c:pt>
                <c:pt idx="2">
                  <c:v>3.7909884750888159</c:v>
                </c:pt>
                <c:pt idx="3">
                  <c:v>3.6570558528571038</c:v>
                </c:pt>
                <c:pt idx="4">
                  <c:v>3.5843312243675309</c:v>
                </c:pt>
                <c:pt idx="5">
                  <c:v>3.4132997640812519</c:v>
                </c:pt>
                <c:pt idx="6">
                  <c:v>6.8016510507154182</c:v>
                </c:pt>
                <c:pt idx="7">
                  <c:v>6.1560037160887271</c:v>
                </c:pt>
                <c:pt idx="8">
                  <c:v>4.0546131269392953</c:v>
                </c:pt>
                <c:pt idx="9">
                  <c:v>3.6354837468149119</c:v>
                </c:pt>
                <c:pt idx="10">
                  <c:v>6.5771760743108327</c:v>
                </c:pt>
                <c:pt idx="11">
                  <c:v>5.8314858663920619</c:v>
                </c:pt>
                <c:pt idx="12">
                  <c:v>4.60162551574515</c:v>
                </c:pt>
                <c:pt idx="13">
                  <c:v>3.8633228601204559</c:v>
                </c:pt>
                <c:pt idx="14">
                  <c:v>6.7743124972200963</c:v>
                </c:pt>
                <c:pt idx="15">
                  <c:v>4.0086002441443247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6B-4136-BF7B-95E4EDABDFDE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(2)'!$L$2:$L$17</c:f>
              <c:numCache>
                <c:formatCode>General</c:formatCode>
                <c:ptCount val="16"/>
                <c:pt idx="0">
                  <c:v>3.9405164849325671</c:v>
                </c:pt>
                <c:pt idx="1">
                  <c:v>3.5611013836490559</c:v>
                </c:pt>
                <c:pt idx="2">
                  <c:v>3.3654879848908998</c:v>
                </c:pt>
                <c:pt idx="3">
                  <c:v>3.4941545940184429</c:v>
                </c:pt>
                <c:pt idx="4">
                  <c:v>3.5024271199844326</c:v>
                </c:pt>
                <c:pt idx="5">
                  <c:v>3.2041199826559246</c:v>
                </c:pt>
                <c:pt idx="7">
                  <c:v>5.7977867680832889</c:v>
                </c:pt>
                <c:pt idx="8">
                  <c:v>4.0546131269392953</c:v>
                </c:pt>
                <c:pt idx="9">
                  <c:v>3.5843312243675309</c:v>
                </c:pt>
                <c:pt idx="10">
                  <c:v>6.0778222952252143</c:v>
                </c:pt>
                <c:pt idx="11">
                  <c:v>5.23431479515608</c:v>
                </c:pt>
                <c:pt idx="12">
                  <c:v>4.3197305305214302</c:v>
                </c:pt>
                <c:pt idx="13">
                  <c:v>3.8450980400142569</c:v>
                </c:pt>
                <c:pt idx="14">
                  <c:v>5.9083562734331583</c:v>
                </c:pt>
                <c:pt idx="15">
                  <c:v>3.8887410330653003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B6B-4136-BF7B-95E4EDABD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2440"/>
        <c:axId val="581722832"/>
      </c:barChart>
      <c:catAx>
        <c:axId val="581722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2832"/>
        <c:crosses val="autoZero"/>
        <c:auto val="1"/>
        <c:lblAlgn val="ctr"/>
        <c:lblOffset val="100"/>
        <c:noMultiLvlLbl val="0"/>
      </c:catAx>
      <c:valAx>
        <c:axId val="58172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2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(2)'!$K$18:$K$29</c:f>
              <c:numCache>
                <c:formatCode>General</c:formatCode>
                <c:ptCount val="12"/>
                <c:pt idx="0">
                  <c:v>4.4437322414015972</c:v>
                </c:pt>
                <c:pt idx="1">
                  <c:v>2.8509523997934929</c:v>
                </c:pt>
                <c:pt idx="2">
                  <c:v>2.8217099972983761</c:v>
                </c:pt>
                <c:pt idx="3">
                  <c:v>3.5301996982030821</c:v>
                </c:pt>
                <c:pt idx="4">
                  <c:v>2.707910665713106</c:v>
                </c:pt>
                <c:pt idx="5">
                  <c:v>1.5118833609788744</c:v>
                </c:pt>
                <c:pt idx="6">
                  <c:v>6.33348757837891</c:v>
                </c:pt>
                <c:pt idx="7">
                  <c:v>5.9091279691326655</c:v>
                </c:pt>
                <c:pt idx="8">
                  <c:v>4.7512791039833422</c:v>
                </c:pt>
                <c:pt idx="9">
                  <c:v>4.3569814009931314</c:v>
                </c:pt>
                <c:pt idx="10">
                  <c:v>3.4048337166199381</c:v>
                </c:pt>
                <c:pt idx="11">
                  <c:v>6.1947918059768643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5B-4A0F-BF10-CE5D1FEC2CF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(2)'!$L$18:$L$29</c:f>
              <c:numCache>
                <c:formatCode>General</c:formatCode>
                <c:ptCount val="12"/>
                <c:pt idx="0">
                  <c:v>4.0969100130080562</c:v>
                </c:pt>
                <c:pt idx="1">
                  <c:v>2.5341530741850624</c:v>
                </c:pt>
                <c:pt idx="2">
                  <c:v>2.2588766293721312</c:v>
                </c:pt>
                <c:pt idx="3">
                  <c:v>3.3201462861110542</c:v>
                </c:pt>
                <c:pt idx="4">
                  <c:v>2.4838724542226736</c:v>
                </c:pt>
                <c:pt idx="5">
                  <c:v>1.2741578492636798</c:v>
                </c:pt>
                <c:pt idx="7">
                  <c:v>5.6354837739583168</c:v>
                </c:pt>
                <c:pt idx="8">
                  <c:v>4.3802112417116064</c:v>
                </c:pt>
                <c:pt idx="9">
                  <c:v>3.8162412999917832</c:v>
                </c:pt>
                <c:pt idx="10">
                  <c:v>3.3463529744506388</c:v>
                </c:pt>
                <c:pt idx="11">
                  <c:v>5.4607475900991371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5B-4A0F-BF10-CE5D1FEC2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3616"/>
        <c:axId val="581724008"/>
      </c:barChart>
      <c:catAx>
        <c:axId val="581723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4008"/>
        <c:crosses val="autoZero"/>
        <c:auto val="1"/>
        <c:lblAlgn val="ctr"/>
        <c:lblOffset val="100"/>
        <c:noMultiLvlLbl val="0"/>
      </c:catAx>
      <c:valAx>
        <c:axId val="58172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(2)'!$K$30:$K$44</c:f>
              <c:numCache>
                <c:formatCode>General</c:formatCode>
                <c:ptCount val="15"/>
                <c:pt idx="0">
                  <c:v>3.7347998295888472</c:v>
                </c:pt>
                <c:pt idx="1">
                  <c:v>3.3806453191909247</c:v>
                </c:pt>
                <c:pt idx="2">
                  <c:v>3.1560036693903983</c:v>
                </c:pt>
                <c:pt idx="3">
                  <c:v>2.9023293058583186</c:v>
                </c:pt>
                <c:pt idx="4">
                  <c:v>3.2648178230095364</c:v>
                </c:pt>
                <c:pt idx="5">
                  <c:v>5.6786094165589258</c:v>
                </c:pt>
                <c:pt idx="6">
                  <c:v>4.8120438979302262</c:v>
                </c:pt>
                <c:pt idx="7">
                  <c:v>5.1986571303838689</c:v>
                </c:pt>
                <c:pt idx="8">
                  <c:v>3.3263358609287512</c:v>
                </c:pt>
                <c:pt idx="9">
                  <c:v>3.3273998072376996</c:v>
                </c:pt>
                <c:pt idx="10">
                  <c:v>5.8715729775743748</c:v>
                </c:pt>
                <c:pt idx="11">
                  <c:v>5.0334237554869494</c:v>
                </c:pt>
                <c:pt idx="12">
                  <c:v>4.2962262872611605</c:v>
                </c:pt>
                <c:pt idx="13">
                  <c:v>3.3521825181113627</c:v>
                </c:pt>
                <c:pt idx="14">
                  <c:v>6.2659257872456253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3-43CA-B596-2E98613766D9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(2)'!$L$30:$L$44</c:f>
              <c:numCache>
                <c:formatCode>General</c:formatCode>
                <c:ptCount val="15"/>
                <c:pt idx="0">
                  <c:v>3.3384564936046046</c:v>
                </c:pt>
                <c:pt idx="1">
                  <c:v>2.8764487868783415</c:v>
                </c:pt>
                <c:pt idx="2">
                  <c:v>2.8549736737264171</c:v>
                </c:pt>
                <c:pt idx="3">
                  <c:v>2.7640266076920375</c:v>
                </c:pt>
                <c:pt idx="4">
                  <c:v>3.2013971243204513</c:v>
                </c:pt>
                <c:pt idx="6">
                  <c:v>4.497758718287268</c:v>
                </c:pt>
                <c:pt idx="7">
                  <c:v>4.7226339659632579</c:v>
                </c:pt>
                <c:pt idx="8">
                  <c:v>3.3636119798921444</c:v>
                </c:pt>
                <c:pt idx="9">
                  <c:v>3.0474306401555422</c:v>
                </c:pt>
                <c:pt idx="10">
                  <c:v>5.5247854913497187</c:v>
                </c:pt>
                <c:pt idx="11">
                  <c:v>4.5390760987927763</c:v>
                </c:pt>
                <c:pt idx="12">
                  <c:v>3.8325089127062362</c:v>
                </c:pt>
                <c:pt idx="13">
                  <c:v>3.2648178230095364</c:v>
                </c:pt>
                <c:pt idx="14">
                  <c:v>5.5976952254068273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73-43CA-B596-2E9861376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4792"/>
        <c:axId val="581725184"/>
      </c:barChart>
      <c:catAx>
        <c:axId val="5817247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5184"/>
        <c:crosses val="autoZero"/>
        <c:auto val="1"/>
        <c:lblAlgn val="ctr"/>
        <c:lblOffset val="100"/>
        <c:noMultiLvlLbl val="0"/>
      </c:catAx>
      <c:valAx>
        <c:axId val="58172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4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(2)'!$K$45:$K$60</c:f>
              <c:numCache>
                <c:formatCode>General</c:formatCode>
                <c:ptCount val="16"/>
                <c:pt idx="0">
                  <c:v>4.8495422520050164</c:v>
                </c:pt>
                <c:pt idx="1">
                  <c:v>4.529430354366986</c:v>
                </c:pt>
                <c:pt idx="2">
                  <c:v>4.236537261488694</c:v>
                </c:pt>
                <c:pt idx="3">
                  <c:v>4.3083509485867255</c:v>
                </c:pt>
                <c:pt idx="4">
                  <c:v>4.1360860973840978</c:v>
                </c:pt>
                <c:pt idx="5">
                  <c:v>3.6053050461411096</c:v>
                </c:pt>
                <c:pt idx="6">
                  <c:v>4.9258275746247424</c:v>
                </c:pt>
                <c:pt idx="7">
                  <c:v>6.5645831136582631</c:v>
                </c:pt>
                <c:pt idx="8">
                  <c:v>4.6254153521544081</c:v>
                </c:pt>
                <c:pt idx="9">
                  <c:v>4.1673173347481764</c:v>
                </c:pt>
                <c:pt idx="10">
                  <c:v>6.8002909059378078</c:v>
                </c:pt>
                <c:pt idx="11">
                  <c:v>5.7634279935629369</c:v>
                </c:pt>
                <c:pt idx="12">
                  <c:v>5.0550723824494179</c:v>
                </c:pt>
                <c:pt idx="13">
                  <c:v>4.4900990050633052</c:v>
                </c:pt>
                <c:pt idx="14">
                  <c:v>6.7880236402124012</c:v>
                </c:pt>
                <c:pt idx="15">
                  <c:v>4.6553305580093411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4B-4041-88D4-90B59177842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(2)'!$L$45:$L$60</c:f>
              <c:numCache>
                <c:formatCode>General</c:formatCode>
                <c:ptCount val="16"/>
                <c:pt idx="0">
                  <c:v>4.6258267132857114</c:v>
                </c:pt>
                <c:pt idx="1">
                  <c:v>4.4456042032735974</c:v>
                </c:pt>
                <c:pt idx="2">
                  <c:v>4.1473671077937864</c:v>
                </c:pt>
                <c:pt idx="3">
                  <c:v>4.2159018132040318</c:v>
                </c:pt>
                <c:pt idx="4">
                  <c:v>4.037027879755775</c:v>
                </c:pt>
                <c:pt idx="5">
                  <c:v>3.4216039268698313</c:v>
                </c:pt>
                <c:pt idx="6">
                  <c:v>4.7748817658187965</c:v>
                </c:pt>
                <c:pt idx="7">
                  <c:v>6.5337973626071051</c:v>
                </c:pt>
                <c:pt idx="8">
                  <c:v>4.5344068991378768</c:v>
                </c:pt>
                <c:pt idx="9">
                  <c:v>4.064832219738574</c:v>
                </c:pt>
                <c:pt idx="10">
                  <c:v>6.7297511006673743</c:v>
                </c:pt>
                <c:pt idx="11">
                  <c:v>5.6020599913279625</c:v>
                </c:pt>
                <c:pt idx="12">
                  <c:v>4.9389198122447722</c:v>
                </c:pt>
                <c:pt idx="13">
                  <c:v>4.4727564493172123</c:v>
                </c:pt>
                <c:pt idx="14">
                  <c:v>6.5877449238363779</c:v>
                </c:pt>
                <c:pt idx="15">
                  <c:v>4.5987358062804047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4B-4041-88D4-90B591778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5968"/>
        <c:axId val="581726360"/>
      </c:barChart>
      <c:catAx>
        <c:axId val="581725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6360"/>
        <c:crosses val="autoZero"/>
        <c:auto val="1"/>
        <c:lblAlgn val="ctr"/>
        <c:lblOffset val="100"/>
        <c:noMultiLvlLbl val="0"/>
      </c:catAx>
      <c:valAx>
        <c:axId val="58172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(2)'!$K$61:$K$75</c:f>
              <c:numCache>
                <c:formatCode>General</c:formatCode>
                <c:ptCount val="15"/>
                <c:pt idx="0">
                  <c:v>4.9929621995645368</c:v>
                </c:pt>
                <c:pt idx="1">
                  <c:v>4.4821726527263595</c:v>
                </c:pt>
                <c:pt idx="2">
                  <c:v>2.7595107085184765</c:v>
                </c:pt>
                <c:pt idx="3">
                  <c:v>4.0135040368590511</c:v>
                </c:pt>
                <c:pt idx="4">
                  <c:v>7.2571247964143568</c:v>
                </c:pt>
                <c:pt idx="5">
                  <c:v>5.1516117567552415</c:v>
                </c:pt>
                <c:pt idx="6">
                  <c:v>6.9078279889849616</c:v>
                </c:pt>
                <c:pt idx="7">
                  <c:v>4.5275770142005376</c:v>
                </c:pt>
                <c:pt idx="8">
                  <c:v>2.9232440186302764</c:v>
                </c:pt>
                <c:pt idx="9">
                  <c:v>7.0148897542577675</c:v>
                </c:pt>
                <c:pt idx="10">
                  <c:v>6.1004209839001398</c:v>
                </c:pt>
                <c:pt idx="11">
                  <c:v>5.6582093029947496</c:v>
                </c:pt>
                <c:pt idx="12">
                  <c:v>4.4773685563083614</c:v>
                </c:pt>
                <c:pt idx="13">
                  <c:v>7.3024627874941794</c:v>
                </c:pt>
                <c:pt idx="14">
                  <c:v>4.7106427390416385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39-441C-A332-07231C6462A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(2)'!$L$61:$L$75</c:f>
              <c:numCache>
                <c:formatCode>General</c:formatCode>
                <c:ptCount val="15"/>
                <c:pt idx="0">
                  <c:v>4.8636043741361918</c:v>
                </c:pt>
                <c:pt idx="1">
                  <c:v>4.3117479444670739</c:v>
                </c:pt>
                <c:pt idx="2">
                  <c:v>2.7514180305967835</c:v>
                </c:pt>
                <c:pt idx="3">
                  <c:v>3.7961325895974389</c:v>
                </c:pt>
                <c:pt idx="5">
                  <c:v>5.1424332416426939</c:v>
                </c:pt>
                <c:pt idx="6">
                  <c:v>6.8726206807575947</c:v>
                </c:pt>
                <c:pt idx="7">
                  <c:v>4.5391846846345807</c:v>
                </c:pt>
                <c:pt idx="8">
                  <c:v>2.8715729355458786</c:v>
                </c:pt>
                <c:pt idx="9">
                  <c:v>6.9348476665370065</c:v>
                </c:pt>
                <c:pt idx="10">
                  <c:v>6.02281612608747</c:v>
                </c:pt>
                <c:pt idx="11">
                  <c:v>5.5909272802468326</c:v>
                </c:pt>
                <c:pt idx="12">
                  <c:v>4.3882967204545897</c:v>
                </c:pt>
                <c:pt idx="13">
                  <c:v>7.0642236216896537</c:v>
                </c:pt>
                <c:pt idx="14">
                  <c:v>4.638092071893027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39-441C-A332-07231C646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727144"/>
        <c:axId val="581727536"/>
      </c:barChart>
      <c:catAx>
        <c:axId val="581727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7536"/>
        <c:crosses val="autoZero"/>
        <c:auto val="1"/>
        <c:lblAlgn val="ctr"/>
        <c:lblOffset val="100"/>
        <c:noMultiLvlLbl val="0"/>
      </c:catAx>
      <c:valAx>
        <c:axId val="58172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727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(2)'!$K$76:$K$87</c:f>
              <c:numCache>
                <c:formatCode>General</c:formatCode>
                <c:ptCount val="12"/>
                <c:pt idx="0">
                  <c:v>3.5010592622177517</c:v>
                </c:pt>
                <c:pt idx="1">
                  <c:v>3.4502491083193609</c:v>
                </c:pt>
                <c:pt idx="2">
                  <c:v>3.7109631189952759</c:v>
                </c:pt>
                <c:pt idx="3">
                  <c:v>5.9375178920173468</c:v>
                </c:pt>
                <c:pt idx="4">
                  <c:v>4.6801541417343735</c:v>
                </c:pt>
                <c:pt idx="5">
                  <c:v>3.8463371121298051</c:v>
                </c:pt>
                <c:pt idx="6">
                  <c:v>3.2957429810955512</c:v>
                </c:pt>
                <c:pt idx="7">
                  <c:v>5.9108910886445285</c:v>
                </c:pt>
                <c:pt idx="8">
                  <c:v>4.5870371177434555</c:v>
                </c:pt>
                <c:pt idx="9">
                  <c:v>4.4704104909759304</c:v>
                </c:pt>
                <c:pt idx="10">
                  <c:v>3.5538830266438741</c:v>
                </c:pt>
                <c:pt idx="11">
                  <c:v>6.1993160722556242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2F-4A48-ADE5-EDAA4B69E20B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(2)'!$L$76:$L$87</c:f>
              <c:numCache>
                <c:formatCode>General</c:formatCode>
                <c:ptCount val="12"/>
                <c:pt idx="0">
                  <c:v>3.3944516808262164</c:v>
                </c:pt>
                <c:pt idx="1">
                  <c:v>3.3424226808222062</c:v>
                </c:pt>
                <c:pt idx="2">
                  <c:v>3.5888317255942073</c:v>
                </c:pt>
                <c:pt idx="3">
                  <c:v>5.859138297294531</c:v>
                </c:pt>
                <c:pt idx="4">
                  <c:v>4.6462076122066849</c:v>
                </c:pt>
                <c:pt idx="5">
                  <c:v>3.8481891169913989</c:v>
                </c:pt>
                <c:pt idx="6">
                  <c:v>3.2460551969064437</c:v>
                </c:pt>
                <c:pt idx="7">
                  <c:v>5.7653704802916481</c:v>
                </c:pt>
                <c:pt idx="8">
                  <c:v>4.4653828514484184</c:v>
                </c:pt>
                <c:pt idx="9">
                  <c:v>4.3841741388070332</c:v>
                </c:pt>
                <c:pt idx="10">
                  <c:v>3.5538830266438741</c:v>
                </c:pt>
                <c:pt idx="11">
                  <c:v>5.7733473399833422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2F-4A48-ADE5-EDAA4B69E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49760"/>
        <c:axId val="583750152"/>
      </c:barChart>
      <c:catAx>
        <c:axId val="583749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0152"/>
        <c:crosses val="autoZero"/>
        <c:auto val="1"/>
        <c:lblAlgn val="ctr"/>
        <c:lblOffset val="100"/>
        <c:noMultiLvlLbl val="0"/>
      </c:catAx>
      <c:valAx>
        <c:axId val="583750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49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(2)'!$K$88:$K$99</c:f>
              <c:numCache>
                <c:formatCode>General</c:formatCode>
                <c:ptCount val="12"/>
                <c:pt idx="0">
                  <c:v>4.4493240930987268</c:v>
                </c:pt>
                <c:pt idx="1">
                  <c:v>4.0546131165989525</c:v>
                </c:pt>
                <c:pt idx="2">
                  <c:v>3.7573960287930244</c:v>
                </c:pt>
                <c:pt idx="3">
                  <c:v>3.9242793584442892</c:v>
                </c:pt>
                <c:pt idx="4">
                  <c:v>5.7594563106511911</c:v>
                </c:pt>
                <c:pt idx="5">
                  <c:v>4.4116197493926759</c:v>
                </c:pt>
                <c:pt idx="6">
                  <c:v>3.8830933585756902</c:v>
                </c:pt>
                <c:pt idx="7">
                  <c:v>6.3188647252659891</c:v>
                </c:pt>
                <c:pt idx="8">
                  <c:v>4.8485586186553125</c:v>
                </c:pt>
                <c:pt idx="9">
                  <c:v>4.4299137355284905</c:v>
                </c:pt>
                <c:pt idx="10">
                  <c:v>4.0111474090307375</c:v>
                </c:pt>
                <c:pt idx="11">
                  <c:v>5.9259308500393875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2C-4EDF-890D-3304D445B64C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(2)'!$L$88:$L$99</c:f>
              <c:numCache>
                <c:formatCode>General</c:formatCode>
                <c:ptCount val="12"/>
                <c:pt idx="0">
                  <c:v>4.2430380486862944</c:v>
                </c:pt>
                <c:pt idx="1">
                  <c:v>3.9314579327310697</c:v>
                </c:pt>
                <c:pt idx="2">
                  <c:v>3.6776069527204931</c:v>
                </c:pt>
                <c:pt idx="3">
                  <c:v>3.8573325688136761</c:v>
                </c:pt>
                <c:pt idx="4">
                  <c:v>5.6706910550422789</c:v>
                </c:pt>
                <c:pt idx="5">
                  <c:v>4.0863598741041942</c:v>
                </c:pt>
                <c:pt idx="6">
                  <c:v>3.8247764624755458</c:v>
                </c:pt>
                <c:pt idx="7">
                  <c:v>6.1914513695298332</c:v>
                </c:pt>
                <c:pt idx="8">
                  <c:v>4.7281914451214959</c:v>
                </c:pt>
                <c:pt idx="9">
                  <c:v>4.4148063172657483</c:v>
                </c:pt>
                <c:pt idx="10">
                  <c:v>4.0111474090307375</c:v>
                </c:pt>
                <c:pt idx="11">
                  <c:v>5.6720611473012239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02C-4EDF-890D-3304D44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50936"/>
        <c:axId val="583751328"/>
      </c:barChart>
      <c:catAx>
        <c:axId val="583750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1328"/>
        <c:crosses val="autoZero"/>
        <c:auto val="1"/>
        <c:lblAlgn val="ctr"/>
        <c:lblOffset val="100"/>
        <c:noMultiLvlLbl val="0"/>
      </c:catAx>
      <c:valAx>
        <c:axId val="58375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0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(2)'!$K$100:$K$113</c:f>
              <c:numCache>
                <c:formatCode>General</c:formatCode>
                <c:ptCount val="14"/>
                <c:pt idx="0">
                  <c:v>3.5538830266438741</c:v>
                </c:pt>
                <c:pt idx="1">
                  <c:v>3.5658478186735176</c:v>
                </c:pt>
                <c:pt idx="2">
                  <c:v>4.2600713879850751</c:v>
                </c:pt>
                <c:pt idx="3">
                  <c:v>3.5899496013257077</c:v>
                </c:pt>
                <c:pt idx="4">
                  <c:v>2.8668778143374989</c:v>
                </c:pt>
                <c:pt idx="5">
                  <c:v>4.2030328870147109</c:v>
                </c:pt>
                <c:pt idx="6">
                  <c:v>4.8887410330653003</c:v>
                </c:pt>
                <c:pt idx="7">
                  <c:v>3.503790683057181</c:v>
                </c:pt>
                <c:pt idx="8">
                  <c:v>4.8762178405916421</c:v>
                </c:pt>
                <c:pt idx="9">
                  <c:v>3.6866362692622934</c:v>
                </c:pt>
                <c:pt idx="10">
                  <c:v>4.0094508957986941</c:v>
                </c:pt>
                <c:pt idx="11">
                  <c:v>3.3891660843645326</c:v>
                </c:pt>
                <c:pt idx="12">
                  <c:v>5.3866773563432453</c:v>
                </c:pt>
                <c:pt idx="13">
                  <c:v>3.7979596437371961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ED-4B58-B374-EA2573D35EE2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(2)'!$L$100:$L$113</c:f>
              <c:numCache>
                <c:formatCode>General</c:formatCode>
                <c:ptCount val="14"/>
                <c:pt idx="0">
                  <c:v>3.3891660843645326</c:v>
                </c:pt>
                <c:pt idx="1">
                  <c:v>3.4149733479708178</c:v>
                </c:pt>
                <c:pt idx="2">
                  <c:v>3.3802112417116059</c:v>
                </c:pt>
                <c:pt idx="3">
                  <c:v>3.3891660843645326</c:v>
                </c:pt>
                <c:pt idx="4">
                  <c:v>2.7339992865383871</c:v>
                </c:pt>
                <c:pt idx="5">
                  <c:v>3.6812412373755872</c:v>
                </c:pt>
                <c:pt idx="6">
                  <c:v>4.6485552280450779</c:v>
                </c:pt>
                <c:pt idx="7">
                  <c:v>3.4048337166199381</c:v>
                </c:pt>
                <c:pt idx="8">
                  <c:v>4.6354837468149119</c:v>
                </c:pt>
                <c:pt idx="9">
                  <c:v>3.4563660331290431</c:v>
                </c:pt>
                <c:pt idx="10">
                  <c:v>3.6414741105040997</c:v>
                </c:pt>
                <c:pt idx="11">
                  <c:v>3.3031960574204891</c:v>
                </c:pt>
                <c:pt idx="12">
                  <c:v>4.7414668341521624</c:v>
                </c:pt>
                <c:pt idx="13">
                  <c:v>3.6354837468149119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3ED-4B58-B374-EA2573D35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52112"/>
        <c:axId val="583752504"/>
      </c:barChart>
      <c:catAx>
        <c:axId val="583752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2504"/>
        <c:crosses val="autoZero"/>
        <c:auto val="1"/>
        <c:lblAlgn val="ctr"/>
        <c:lblOffset val="100"/>
        <c:noMultiLvlLbl val="0"/>
      </c:catAx>
      <c:valAx>
        <c:axId val="58375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2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7706474190726156E-2"/>
                  <c:y val="-0.245157801716731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(2)'!$Q$100:$Q$113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20</c:v>
                </c:pt>
                <c:pt idx="5">
                  <c:v>200</c:v>
                </c:pt>
                <c:pt idx="6">
                  <c:v>600.00009999999997</c:v>
                </c:pt>
                <c:pt idx="7">
                  <c:v>100</c:v>
                </c:pt>
                <c:pt idx="8">
                  <c:v>400</c:v>
                </c:pt>
                <c:pt idx="9">
                  <c:v>100</c:v>
                </c:pt>
                <c:pt idx="10">
                  <c:v>200</c:v>
                </c:pt>
                <c:pt idx="11">
                  <c:v>100</c:v>
                </c:pt>
                <c:pt idx="12">
                  <c:v>600.00009999999997</c:v>
                </c:pt>
                <c:pt idx="13">
                  <c:v>200</c:v>
                </c:pt>
              </c:numCache>
            </c:numRef>
          </c:xVal>
          <c:y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4">
                  <c:v>36.799999999999997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E8-4809-BBF9-13A14AF3D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83336"/>
        <c:axId val="168783728"/>
      </c:scatterChart>
      <c:valAx>
        <c:axId val="16878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83728"/>
        <c:crosses val="autoZero"/>
        <c:crossBetween val="midCat"/>
      </c:valAx>
      <c:valAx>
        <c:axId val="16878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83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(2)'!$K$114:$K$124</c:f>
              <c:numCache>
                <c:formatCode>General</c:formatCode>
                <c:ptCount val="11"/>
                <c:pt idx="0">
                  <c:v>4.5797835966168101</c:v>
                </c:pt>
                <c:pt idx="1">
                  <c:v>4.5664374921950701</c:v>
                </c:pt>
                <c:pt idx="2">
                  <c:v>4.355643050220869</c:v>
                </c:pt>
                <c:pt idx="3">
                  <c:v>4</c:v>
                </c:pt>
                <c:pt idx="4">
                  <c:v>3.9637878273455551</c:v>
                </c:pt>
                <c:pt idx="5">
                  <c:v>6.4722298389579231</c:v>
                </c:pt>
                <c:pt idx="6">
                  <c:v>5.700617237043434</c:v>
                </c:pt>
                <c:pt idx="7">
                  <c:v>4.90330711772891</c:v>
                </c:pt>
                <c:pt idx="8">
                  <c:v>4.3044905898155523</c:v>
                </c:pt>
                <c:pt idx="9">
                  <c:v>6.7628588856667138</c:v>
                </c:pt>
                <c:pt idx="10">
                  <c:v>3.7965743332104296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F1-4E6D-B537-CDED18938247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(2)'!$L$114:$L$124</c:f>
              <c:numCache>
                <c:formatCode>General</c:formatCode>
                <c:ptCount val="11"/>
                <c:pt idx="0">
                  <c:v>4.4517864355242907</c:v>
                </c:pt>
                <c:pt idx="1">
                  <c:v>4.1414497734004669</c:v>
                </c:pt>
                <c:pt idx="2">
                  <c:v>3.8375884382355112</c:v>
                </c:pt>
                <c:pt idx="3">
                  <c:v>3.9749719942980688</c:v>
                </c:pt>
                <c:pt idx="4">
                  <c:v>3.8785217955012063</c:v>
                </c:pt>
                <c:pt idx="5">
                  <c:v>6.3224675186245909</c:v>
                </c:pt>
                <c:pt idx="6">
                  <c:v>5.4085791667700445</c:v>
                </c:pt>
                <c:pt idx="7">
                  <c:v>4.8165727337908386</c:v>
                </c:pt>
                <c:pt idx="8">
                  <c:v>4.2828486648767088</c:v>
                </c:pt>
                <c:pt idx="9">
                  <c:v>6.2447226635703954</c:v>
                </c:pt>
                <c:pt idx="10">
                  <c:v>3.7387805584843692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F1-4E6D-B537-CDED18938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53288"/>
        <c:axId val="583753680"/>
      </c:barChart>
      <c:catAx>
        <c:axId val="583753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3680"/>
        <c:crosses val="autoZero"/>
        <c:auto val="1"/>
        <c:lblAlgn val="ctr"/>
        <c:lblOffset val="100"/>
        <c:noMultiLvlLbl val="0"/>
      </c:catAx>
      <c:valAx>
        <c:axId val="58375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3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(2)'!$K$125:$K$139</c:f>
              <c:numCache>
                <c:formatCode>General</c:formatCode>
                <c:ptCount val="15"/>
                <c:pt idx="0">
                  <c:v>3.9060655447552368</c:v>
                </c:pt>
                <c:pt idx="1">
                  <c:v>3.90848501887865</c:v>
                </c:pt>
                <c:pt idx="2">
                  <c:v>3.0791812460476247</c:v>
                </c:pt>
                <c:pt idx="3">
                  <c:v>3.8680563618230415</c:v>
                </c:pt>
                <c:pt idx="4">
                  <c:v>3.7226339225338121</c:v>
                </c:pt>
                <c:pt idx="6">
                  <c:v>4.4413809331714509</c:v>
                </c:pt>
                <c:pt idx="7">
                  <c:v>4.3866773201520433</c:v>
                </c:pt>
                <c:pt idx="8">
                  <c:v>3.9530344572503568</c:v>
                </c:pt>
                <c:pt idx="9">
                  <c:v>3.8247764624755458</c:v>
                </c:pt>
                <c:pt idx="10">
                  <c:v>5.6020598610395984</c:v>
                </c:pt>
                <c:pt idx="11">
                  <c:v>4.5606239107411355</c:v>
                </c:pt>
                <c:pt idx="12">
                  <c:v>4.9966867917913769</c:v>
                </c:pt>
                <c:pt idx="13">
                  <c:v>4.1519824678398818</c:v>
                </c:pt>
                <c:pt idx="14">
                  <c:v>5.2485617878911235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03-4626-97B4-93EABCD1CBD4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(2)'!$L$125:$L$139</c:f>
              <c:numCache>
                <c:formatCode>General</c:formatCode>
                <c:ptCount val="15"/>
                <c:pt idx="0">
                  <c:v>3.2054750367408911</c:v>
                </c:pt>
                <c:pt idx="1">
                  <c:v>3.2833012287035497</c:v>
                </c:pt>
                <c:pt idx="2">
                  <c:v>2.9956351945975501</c:v>
                </c:pt>
                <c:pt idx="3">
                  <c:v>3.762678563727436</c:v>
                </c:pt>
                <c:pt idx="4">
                  <c:v>3.3838153659804311</c:v>
                </c:pt>
                <c:pt idx="6">
                  <c:v>4.033423803741889</c:v>
                </c:pt>
                <c:pt idx="7">
                  <c:v>4.2638727130564291</c:v>
                </c:pt>
                <c:pt idx="8">
                  <c:v>3.7671558660821804</c:v>
                </c:pt>
                <c:pt idx="9">
                  <c:v>3.6434526764861874</c:v>
                </c:pt>
                <c:pt idx="10">
                  <c:v>5.3773061207798349</c:v>
                </c:pt>
                <c:pt idx="11">
                  <c:v>4.2464986169870063</c:v>
                </c:pt>
                <c:pt idx="12">
                  <c:v>4.1547282436313608</c:v>
                </c:pt>
                <c:pt idx="13">
                  <c:v>3.7052649346998119</c:v>
                </c:pt>
                <c:pt idx="14">
                  <c:v>4.9342964533509548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03-4626-97B4-93EABCD1C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54464"/>
        <c:axId val="583754856"/>
      </c:barChart>
      <c:catAx>
        <c:axId val="583754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4856"/>
        <c:crosses val="autoZero"/>
        <c:auto val="1"/>
        <c:lblAlgn val="ctr"/>
        <c:lblOffset val="100"/>
        <c:noMultiLvlLbl val="0"/>
      </c:catAx>
      <c:valAx>
        <c:axId val="58375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4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(2)'!$K$140:$K$151</c:f>
              <c:numCache>
                <c:formatCode>General</c:formatCode>
                <c:ptCount val="12"/>
                <c:pt idx="0">
                  <c:v>4.0770043267933502</c:v>
                </c:pt>
                <c:pt idx="1">
                  <c:v>3.5490032620257876</c:v>
                </c:pt>
                <c:pt idx="2">
                  <c:v>3.3432904023534333</c:v>
                </c:pt>
                <c:pt idx="3">
                  <c:v>2.6720978579357175</c:v>
                </c:pt>
                <c:pt idx="4">
                  <c:v>5.9906274004381999</c:v>
                </c:pt>
                <c:pt idx="5">
                  <c:v>4.6884198220027109</c:v>
                </c:pt>
                <c:pt idx="6">
                  <c:v>5.8027737470066993</c:v>
                </c:pt>
                <c:pt idx="7">
                  <c:v>4.8436064719245104</c:v>
                </c:pt>
                <c:pt idx="8">
                  <c:v>4.826074802700826</c:v>
                </c:pt>
                <c:pt idx="9">
                  <c:v>4.6778349886836761</c:v>
                </c:pt>
                <c:pt idx="10">
                  <c:v>6.209300307623411</c:v>
                </c:pt>
                <c:pt idx="11">
                  <c:v>4.5751878449276608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CA-437C-AC4A-D659627B698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(2)'!$L$140:$L$151</c:f>
              <c:numCache>
                <c:formatCode>General</c:formatCode>
                <c:ptCount val="12"/>
                <c:pt idx="0">
                  <c:v>3.5910646070264991</c:v>
                </c:pt>
                <c:pt idx="1">
                  <c:v>3.1846914308175989</c:v>
                </c:pt>
                <c:pt idx="2">
                  <c:v>3.1183970119515751</c:v>
                </c:pt>
                <c:pt idx="3">
                  <c:v>2.4082399653118496</c:v>
                </c:pt>
                <c:pt idx="4">
                  <c:v>5.9092403557445179</c:v>
                </c:pt>
                <c:pt idx="5">
                  <c:v>4.5304558435846758</c:v>
                </c:pt>
                <c:pt idx="6">
                  <c:v>5.681241259090311</c:v>
                </c:pt>
                <c:pt idx="7">
                  <c:v>4.4840149626675627</c:v>
                </c:pt>
                <c:pt idx="8">
                  <c:v>4.580924975675619</c:v>
                </c:pt>
                <c:pt idx="9">
                  <c:v>4.4576927028813369</c:v>
                </c:pt>
                <c:pt idx="10">
                  <c:v>5.4669267181201944</c:v>
                </c:pt>
                <c:pt idx="11">
                  <c:v>4.1760912590556813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CA-437C-AC4A-D659627B6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55640"/>
        <c:axId val="583756032"/>
      </c:barChart>
      <c:catAx>
        <c:axId val="583755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6032"/>
        <c:crosses val="autoZero"/>
        <c:auto val="1"/>
        <c:lblAlgn val="ctr"/>
        <c:lblOffset val="100"/>
        <c:noMultiLvlLbl val="0"/>
      </c:catAx>
      <c:valAx>
        <c:axId val="58375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5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(2)'!$K$152:$K$159</c:f>
              <c:numCache>
                <c:formatCode>General</c:formatCode>
                <c:ptCount val="8"/>
                <c:pt idx="0">
                  <c:v>4.1812717715594614</c:v>
                </c:pt>
                <c:pt idx="1">
                  <c:v>3.7395723444500919</c:v>
                </c:pt>
                <c:pt idx="2">
                  <c:v>3.469822015978163</c:v>
                </c:pt>
                <c:pt idx="7">
                  <c:v>5.6920532828702521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A6-48EE-8B48-F70201013C5C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(2)'!$L$152:$L$159</c:f>
              <c:numCache>
                <c:formatCode>General</c:formatCode>
                <c:ptCount val="8"/>
                <c:pt idx="0">
                  <c:v>3.5809249756756194</c:v>
                </c:pt>
                <c:pt idx="1">
                  <c:v>3.0211892990699383</c:v>
                </c:pt>
                <c:pt idx="2">
                  <c:v>3.2174839442139063</c:v>
                </c:pt>
                <c:pt idx="7">
                  <c:v>5.3140568370768948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A6-48EE-8B48-F70201013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756816"/>
        <c:axId val="586039152"/>
      </c:barChart>
      <c:catAx>
        <c:axId val="583756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39152"/>
        <c:crosses val="autoZero"/>
        <c:auto val="1"/>
        <c:lblAlgn val="ctr"/>
        <c:lblOffset val="100"/>
        <c:noMultiLvlLbl val="0"/>
      </c:catAx>
      <c:valAx>
        <c:axId val="58603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756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(2)'!$I$2:$I$17</c:f>
              <c:numCache>
                <c:formatCode>General</c:formatCode>
                <c:ptCount val="16"/>
                <c:pt idx="0">
                  <c:v>38760</c:v>
                </c:pt>
                <c:pt idx="1">
                  <c:v>6140</c:v>
                </c:pt>
                <c:pt idx="2">
                  <c:v>6180</c:v>
                </c:pt>
                <c:pt idx="3">
                  <c:v>4540</c:v>
                </c:pt>
                <c:pt idx="4">
                  <c:v>3840</c:v>
                </c:pt>
                <c:pt idx="5">
                  <c:v>2590</c:v>
                </c:pt>
                <c:pt idx="6">
                  <c:v>6333606.1073999992</c:v>
                </c:pt>
                <c:pt idx="7">
                  <c:v>1432200.1540000001</c:v>
                </c:pt>
                <c:pt idx="8">
                  <c:v>11340.00189</c:v>
                </c:pt>
                <c:pt idx="9">
                  <c:v>4320</c:v>
                </c:pt>
                <c:pt idx="10">
                  <c:v>3777252.9957500002</c:v>
                </c:pt>
                <c:pt idx="11">
                  <c:v>678400.04240000003</c:v>
                </c:pt>
                <c:pt idx="12">
                  <c:v>39960.003329999992</c:v>
                </c:pt>
                <c:pt idx="13">
                  <c:v>7300</c:v>
                </c:pt>
                <c:pt idx="14">
                  <c:v>5947199.3628000002</c:v>
                </c:pt>
                <c:pt idx="15">
                  <c:v>10200.001699999999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6A-4C1E-AB98-F02E4C9539B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(2)'!$J$2:$J$17</c:f>
              <c:numCache>
                <c:formatCode>General</c:formatCode>
                <c:ptCount val="16"/>
                <c:pt idx="0">
                  <c:v>8720</c:v>
                </c:pt>
                <c:pt idx="1">
                  <c:v>3640</c:v>
                </c:pt>
                <c:pt idx="2">
                  <c:v>2320</c:v>
                </c:pt>
                <c:pt idx="3">
                  <c:v>3120</c:v>
                </c:pt>
                <c:pt idx="4">
                  <c:v>3180</c:v>
                </c:pt>
                <c:pt idx="5">
                  <c:v>1600</c:v>
                </c:pt>
                <c:pt idx="7">
                  <c:v>627750.0675</c:v>
                </c:pt>
                <c:pt idx="8">
                  <c:v>11340.00189</c:v>
                </c:pt>
                <c:pt idx="9">
                  <c:v>3840</c:v>
                </c:pt>
                <c:pt idx="10">
                  <c:v>1196250.94875</c:v>
                </c:pt>
                <c:pt idx="11">
                  <c:v>171520.01071999999</c:v>
                </c:pt>
                <c:pt idx="12">
                  <c:v>20880.001739999996</c:v>
                </c:pt>
                <c:pt idx="13">
                  <c:v>7000</c:v>
                </c:pt>
                <c:pt idx="14">
                  <c:v>809759.91324000014</c:v>
                </c:pt>
                <c:pt idx="15">
                  <c:v>7740.0012900000002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6A-4C1E-AB98-F02E4C953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039936"/>
        <c:axId val="586040328"/>
      </c:barChart>
      <c:catAx>
        <c:axId val="586039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0328"/>
        <c:crosses val="autoZero"/>
        <c:auto val="1"/>
        <c:lblAlgn val="ctr"/>
        <c:lblOffset val="100"/>
        <c:noMultiLvlLbl val="0"/>
      </c:catAx>
      <c:valAx>
        <c:axId val="58604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3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(2)'!$I$18:$I$29</c:f>
              <c:numCache>
                <c:formatCode>General</c:formatCode>
                <c:ptCount val="12"/>
                <c:pt idx="0">
                  <c:v>27780</c:v>
                </c:pt>
                <c:pt idx="1">
                  <c:v>709.5</c:v>
                </c:pt>
                <c:pt idx="2">
                  <c:v>663.3</c:v>
                </c:pt>
                <c:pt idx="3">
                  <c:v>3390</c:v>
                </c:pt>
                <c:pt idx="4">
                  <c:v>510.4</c:v>
                </c:pt>
                <c:pt idx="5">
                  <c:v>32.5</c:v>
                </c:pt>
                <c:pt idx="6">
                  <c:v>2155200</c:v>
                </c:pt>
                <c:pt idx="7">
                  <c:v>811200.05070000002</c:v>
                </c:pt>
                <c:pt idx="8">
                  <c:v>56400</c:v>
                </c:pt>
                <c:pt idx="9">
                  <c:v>22750</c:v>
                </c:pt>
                <c:pt idx="10">
                  <c:v>2540</c:v>
                </c:pt>
                <c:pt idx="11">
                  <c:v>1566000.1739999999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C6-47C0-9A46-9D87BEF915F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(2)'!$J$18:$J$29</c:f>
              <c:numCache>
                <c:formatCode>General</c:formatCode>
                <c:ptCount val="12"/>
                <c:pt idx="0">
                  <c:v>12500</c:v>
                </c:pt>
                <c:pt idx="1">
                  <c:v>342.1</c:v>
                </c:pt>
                <c:pt idx="2">
                  <c:v>181.5</c:v>
                </c:pt>
                <c:pt idx="3">
                  <c:v>2090</c:v>
                </c:pt>
                <c:pt idx="4">
                  <c:v>304.7</c:v>
                </c:pt>
                <c:pt idx="5">
                  <c:v>18.8</c:v>
                </c:pt>
                <c:pt idx="7">
                  <c:v>432000.027</c:v>
                </c:pt>
                <c:pt idx="8">
                  <c:v>24000</c:v>
                </c:pt>
                <c:pt idx="9">
                  <c:v>6550</c:v>
                </c:pt>
                <c:pt idx="10">
                  <c:v>2220</c:v>
                </c:pt>
                <c:pt idx="11">
                  <c:v>288900.03210000001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C6-47C0-9A46-9D87BEF91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041112"/>
        <c:axId val="586041504"/>
      </c:barChart>
      <c:catAx>
        <c:axId val="586041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1504"/>
        <c:crosses val="autoZero"/>
        <c:auto val="1"/>
        <c:lblAlgn val="ctr"/>
        <c:lblOffset val="100"/>
        <c:noMultiLvlLbl val="0"/>
      </c:catAx>
      <c:valAx>
        <c:axId val="58604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1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(2)'!$I$30:$I$44</c:f>
              <c:numCache>
                <c:formatCode>General</c:formatCode>
                <c:ptCount val="15"/>
                <c:pt idx="0">
                  <c:v>5430</c:v>
                </c:pt>
                <c:pt idx="1">
                  <c:v>2402.4</c:v>
                </c:pt>
                <c:pt idx="2">
                  <c:v>1432.2</c:v>
                </c:pt>
                <c:pt idx="3">
                  <c:v>798.6</c:v>
                </c:pt>
                <c:pt idx="4">
                  <c:v>1839.9999999999998</c:v>
                </c:pt>
                <c:pt idx="5">
                  <c:v>477100</c:v>
                </c:pt>
                <c:pt idx="6">
                  <c:v>64870</c:v>
                </c:pt>
                <c:pt idx="7">
                  <c:v>158000.01579999999</c:v>
                </c:pt>
                <c:pt idx="8">
                  <c:v>2120</c:v>
                </c:pt>
                <c:pt idx="9">
                  <c:v>2125.2000000000003</c:v>
                </c:pt>
                <c:pt idx="10">
                  <c:v>744000.07200000004</c:v>
                </c:pt>
                <c:pt idx="11">
                  <c:v>108000</c:v>
                </c:pt>
                <c:pt idx="12">
                  <c:v>19780</c:v>
                </c:pt>
                <c:pt idx="13">
                  <c:v>2250</c:v>
                </c:pt>
                <c:pt idx="14">
                  <c:v>1844700.1676999999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04-4832-A523-B1B85AF6CBD5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(2)'!$J$30:$J$44</c:f>
              <c:numCache>
                <c:formatCode>General</c:formatCode>
                <c:ptCount val="15"/>
                <c:pt idx="0">
                  <c:v>2180</c:v>
                </c:pt>
                <c:pt idx="1">
                  <c:v>752.40000000000009</c:v>
                </c:pt>
                <c:pt idx="2">
                  <c:v>716.1</c:v>
                </c:pt>
                <c:pt idx="3">
                  <c:v>580.80000000000007</c:v>
                </c:pt>
                <c:pt idx="4">
                  <c:v>1590</c:v>
                </c:pt>
                <c:pt idx="6">
                  <c:v>31460</c:v>
                </c:pt>
                <c:pt idx="7">
                  <c:v>52800.005279999998</c:v>
                </c:pt>
                <c:pt idx="8">
                  <c:v>2310</c:v>
                </c:pt>
                <c:pt idx="9">
                  <c:v>1115.3999999999999</c:v>
                </c:pt>
                <c:pt idx="10">
                  <c:v>334800.03240000003</c:v>
                </c:pt>
                <c:pt idx="11">
                  <c:v>34600</c:v>
                </c:pt>
                <c:pt idx="12">
                  <c:v>6800</c:v>
                </c:pt>
                <c:pt idx="13">
                  <c:v>1839.9999999999998</c:v>
                </c:pt>
                <c:pt idx="14">
                  <c:v>396000.03599999996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04-4832-A523-B1B85AF6C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042288"/>
        <c:axId val="586042680"/>
      </c:barChart>
      <c:catAx>
        <c:axId val="586042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2680"/>
        <c:crosses val="autoZero"/>
        <c:auto val="1"/>
        <c:lblAlgn val="ctr"/>
        <c:lblOffset val="100"/>
        <c:noMultiLvlLbl val="0"/>
      </c:catAx>
      <c:valAx>
        <c:axId val="586042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2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(2)'!$I$45:$I$60</c:f>
              <c:numCache>
                <c:formatCode>General</c:formatCode>
                <c:ptCount val="16"/>
                <c:pt idx="0">
                  <c:v>70720</c:v>
                </c:pt>
                <c:pt idx="1">
                  <c:v>33840</c:v>
                </c:pt>
                <c:pt idx="2">
                  <c:v>17240</c:v>
                </c:pt>
                <c:pt idx="3">
                  <c:v>20340</c:v>
                </c:pt>
                <c:pt idx="4">
                  <c:v>13680</c:v>
                </c:pt>
                <c:pt idx="5">
                  <c:v>4029.9999999999995</c:v>
                </c:pt>
                <c:pt idx="6">
                  <c:v>84300</c:v>
                </c:pt>
                <c:pt idx="7">
                  <c:v>3669299.094</c:v>
                </c:pt>
                <c:pt idx="8">
                  <c:v>42210</c:v>
                </c:pt>
                <c:pt idx="9">
                  <c:v>14700</c:v>
                </c:pt>
                <c:pt idx="10">
                  <c:v>6313801.2379999999</c:v>
                </c:pt>
                <c:pt idx="11">
                  <c:v>580000</c:v>
                </c:pt>
                <c:pt idx="12">
                  <c:v>113520</c:v>
                </c:pt>
                <c:pt idx="13">
                  <c:v>30910</c:v>
                </c:pt>
                <c:pt idx="14">
                  <c:v>6137954.1535</c:v>
                </c:pt>
                <c:pt idx="15">
                  <c:v>45220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68-434E-B8FC-7909AC59727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(2)'!$J$45:$J$60</c:f>
              <c:numCache>
                <c:formatCode>General</c:formatCode>
                <c:ptCount val="16"/>
                <c:pt idx="0">
                  <c:v>42250</c:v>
                </c:pt>
                <c:pt idx="1">
                  <c:v>27900</c:v>
                </c:pt>
                <c:pt idx="2">
                  <c:v>14040</c:v>
                </c:pt>
                <c:pt idx="3">
                  <c:v>16440</c:v>
                </c:pt>
                <c:pt idx="4">
                  <c:v>10890</c:v>
                </c:pt>
                <c:pt idx="5">
                  <c:v>2640</c:v>
                </c:pt>
                <c:pt idx="6">
                  <c:v>59550.000000000007</c:v>
                </c:pt>
                <c:pt idx="7">
                  <c:v>3418199.156</c:v>
                </c:pt>
                <c:pt idx="8">
                  <c:v>34230</c:v>
                </c:pt>
                <c:pt idx="9">
                  <c:v>11610</c:v>
                </c:pt>
                <c:pt idx="10">
                  <c:v>5367241.0524000004</c:v>
                </c:pt>
                <c:pt idx="11">
                  <c:v>400000</c:v>
                </c:pt>
                <c:pt idx="12">
                  <c:v>86880</c:v>
                </c:pt>
                <c:pt idx="13">
                  <c:v>29700</c:v>
                </c:pt>
                <c:pt idx="14">
                  <c:v>3870302.6189999999</c:v>
                </c:pt>
                <c:pt idx="15">
                  <c:v>39695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68-434E-B8FC-7909AC597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043464"/>
        <c:axId val="586043856"/>
      </c:barChart>
      <c:catAx>
        <c:axId val="586043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3856"/>
        <c:crosses val="autoZero"/>
        <c:auto val="1"/>
        <c:lblAlgn val="ctr"/>
        <c:lblOffset val="100"/>
        <c:noMultiLvlLbl val="0"/>
      </c:catAx>
      <c:valAx>
        <c:axId val="58604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3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(2)'!$I$61:$I$75</c:f>
              <c:numCache>
                <c:formatCode>General</c:formatCode>
                <c:ptCount val="15"/>
                <c:pt idx="0">
                  <c:v>98392.546242200013</c:v>
                </c:pt>
                <c:pt idx="1">
                  <c:v>30350.975401109998</c:v>
                </c:pt>
                <c:pt idx="2">
                  <c:v>574.79199147500003</c:v>
                </c:pt>
                <c:pt idx="3">
                  <c:v>10315.826681740002</c:v>
                </c:pt>
                <c:pt idx="4">
                  <c:v>18076935</c:v>
                </c:pt>
                <c:pt idx="5">
                  <c:v>141778.95034820001</c:v>
                </c:pt>
                <c:pt idx="6">
                  <c:v>8087755.0401999997</c:v>
                </c:pt>
                <c:pt idx="7">
                  <c:v>33695.896396649994</c:v>
                </c:pt>
                <c:pt idx="8">
                  <c:v>838</c:v>
                </c:pt>
                <c:pt idx="9">
                  <c:v>10348794.289799999</c:v>
                </c:pt>
                <c:pt idx="10">
                  <c:v>1260146.3443799999</c:v>
                </c:pt>
                <c:pt idx="11">
                  <c:v>455207.38901280001</c:v>
                </c:pt>
                <c:pt idx="12">
                  <c:v>30017.087853279998</c:v>
                </c:pt>
                <c:pt idx="13">
                  <c:v>20066091.464249998</c:v>
                </c:pt>
                <c:pt idx="14">
                  <c:v>51362.096094399996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9C-4AB8-A28C-0EED195BF578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(2)'!$J$61:$J$75</c:f>
              <c:numCache>
                <c:formatCode>General</c:formatCode>
                <c:ptCount val="15"/>
                <c:pt idx="0">
                  <c:v>73047.33466800001</c:v>
                </c:pt>
                <c:pt idx="1">
                  <c:v>20499.720721199999</c:v>
                </c:pt>
                <c:pt idx="2">
                  <c:v>564.18044701700001</c:v>
                </c:pt>
                <c:pt idx="3">
                  <c:v>6253.6358640600001</c:v>
                </c:pt>
                <c:pt idx="5">
                  <c:v>138813.99131050002</c:v>
                </c:pt>
                <c:pt idx="6">
                  <c:v>7457970.8362499997</c:v>
                </c:pt>
                <c:pt idx="7">
                  <c:v>34608.652055250001</c:v>
                </c:pt>
                <c:pt idx="8">
                  <c:v>744</c:v>
                </c:pt>
                <c:pt idx="9">
                  <c:v>8606918.0231999997</c:v>
                </c:pt>
                <c:pt idx="10">
                  <c:v>1053940.5789359999</c:v>
                </c:pt>
                <c:pt idx="11">
                  <c:v>389876.69892300002</c:v>
                </c:pt>
                <c:pt idx="12">
                  <c:v>24451.005337440001</c:v>
                </c:pt>
                <c:pt idx="13">
                  <c:v>11593741.7349</c:v>
                </c:pt>
                <c:pt idx="14">
                  <c:v>43460.235156800001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9C-4AB8-A28C-0EED195BF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044640"/>
        <c:axId val="586045032"/>
      </c:barChart>
      <c:catAx>
        <c:axId val="586044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5032"/>
        <c:crosses val="autoZero"/>
        <c:auto val="1"/>
        <c:lblAlgn val="ctr"/>
        <c:lblOffset val="100"/>
        <c:noMultiLvlLbl val="0"/>
      </c:catAx>
      <c:valAx>
        <c:axId val="586045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(2)'!$I$76:$I$87</c:f>
              <c:numCache>
                <c:formatCode>General</c:formatCode>
                <c:ptCount val="12"/>
                <c:pt idx="0">
                  <c:v>3170</c:v>
                </c:pt>
                <c:pt idx="1">
                  <c:v>2820</c:v>
                </c:pt>
                <c:pt idx="2">
                  <c:v>5140</c:v>
                </c:pt>
                <c:pt idx="3">
                  <c:v>866000</c:v>
                </c:pt>
                <c:pt idx="4">
                  <c:v>47880</c:v>
                </c:pt>
                <c:pt idx="5">
                  <c:v>7020</c:v>
                </c:pt>
                <c:pt idx="6">
                  <c:v>1975.8</c:v>
                </c:pt>
                <c:pt idx="7">
                  <c:v>814500</c:v>
                </c:pt>
                <c:pt idx="8">
                  <c:v>38640</c:v>
                </c:pt>
                <c:pt idx="9">
                  <c:v>29540.000000000004</c:v>
                </c:pt>
                <c:pt idx="10">
                  <c:v>3579.9999999999995</c:v>
                </c:pt>
                <c:pt idx="11">
                  <c:v>1582399.264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8B-4C29-94C3-71B4E0AA2888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(2)'!$J$76:$J$87</c:f>
              <c:numCache>
                <c:formatCode>General</c:formatCode>
                <c:ptCount val="12"/>
                <c:pt idx="0">
                  <c:v>2480</c:v>
                </c:pt>
                <c:pt idx="1">
                  <c:v>2200</c:v>
                </c:pt>
                <c:pt idx="2">
                  <c:v>3879.9999999999995</c:v>
                </c:pt>
                <c:pt idx="3">
                  <c:v>723000</c:v>
                </c:pt>
                <c:pt idx="4">
                  <c:v>44280</c:v>
                </c:pt>
                <c:pt idx="5">
                  <c:v>7050</c:v>
                </c:pt>
                <c:pt idx="6">
                  <c:v>1762.2</c:v>
                </c:pt>
                <c:pt idx="7">
                  <c:v>582600</c:v>
                </c:pt>
                <c:pt idx="8">
                  <c:v>29200</c:v>
                </c:pt>
                <c:pt idx="9">
                  <c:v>24220</c:v>
                </c:pt>
                <c:pt idx="10">
                  <c:v>3579.9999999999995</c:v>
                </c:pt>
                <c:pt idx="11">
                  <c:v>593399.72399999993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8B-4C29-94C3-71B4E0AA2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045816"/>
        <c:axId val="586046208"/>
      </c:barChart>
      <c:catAx>
        <c:axId val="586045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6208"/>
        <c:crosses val="autoZero"/>
        <c:auto val="1"/>
        <c:lblAlgn val="ctr"/>
        <c:lblOffset val="100"/>
        <c:noMultiLvlLbl val="0"/>
      </c:catAx>
      <c:valAx>
        <c:axId val="58604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04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(2)'!$Q$114:$Q$124</c:f>
              <c:numCache>
                <c:formatCode>General</c:formatCode>
                <c:ptCount val="11"/>
                <c:pt idx="0">
                  <c:v>1000</c:v>
                </c:pt>
                <c:pt idx="1">
                  <c:v>500</c:v>
                </c:pt>
                <c:pt idx="2">
                  <c:v>400</c:v>
                </c:pt>
                <c:pt idx="3">
                  <c:v>400</c:v>
                </c:pt>
                <c:pt idx="4">
                  <c:v>200</c:v>
                </c:pt>
                <c:pt idx="5">
                  <c:v>10300.003000000001</c:v>
                </c:pt>
                <c:pt idx="6">
                  <c:v>2100.0001999999999</c:v>
                </c:pt>
                <c:pt idx="7">
                  <c:v>2300.0001999999999</c:v>
                </c:pt>
                <c:pt idx="8">
                  <c:v>700.00009999999997</c:v>
                </c:pt>
                <c:pt idx="9">
                  <c:v>14400.0113</c:v>
                </c:pt>
                <c:pt idx="10">
                  <c:v>200</c:v>
                </c:pt>
              </c:numCache>
            </c:numRef>
          </c:xVal>
          <c:y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ED-4DE0-B232-C6A2501F3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84512"/>
        <c:axId val="625176616"/>
      </c:scatterChart>
      <c:valAx>
        <c:axId val="168784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176616"/>
        <c:crosses val="autoZero"/>
        <c:crossBetween val="midCat"/>
      </c:valAx>
      <c:valAx>
        <c:axId val="625176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784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(2)'!$I$88:$I$99</c:f>
              <c:numCache>
                <c:formatCode>General</c:formatCode>
                <c:ptCount val="12"/>
                <c:pt idx="0">
                  <c:v>28140.000000000004</c:v>
                </c:pt>
                <c:pt idx="1">
                  <c:v>11340.001619999999</c:v>
                </c:pt>
                <c:pt idx="2">
                  <c:v>5720</c:v>
                </c:pt>
                <c:pt idx="3">
                  <c:v>8400.0013999999992</c:v>
                </c:pt>
                <c:pt idx="4">
                  <c:v>574720</c:v>
                </c:pt>
                <c:pt idx="5">
                  <c:v>25800.00258</c:v>
                </c:pt>
                <c:pt idx="6">
                  <c:v>7640.0000000000009</c:v>
                </c:pt>
                <c:pt idx="7">
                  <c:v>2083841.7036800003</c:v>
                </c:pt>
                <c:pt idx="8">
                  <c:v>70560.007559999998</c:v>
                </c:pt>
                <c:pt idx="9">
                  <c:v>26910.002339999999</c:v>
                </c:pt>
                <c:pt idx="10">
                  <c:v>10260.00114</c:v>
                </c:pt>
                <c:pt idx="11">
                  <c:v>843200.48959999997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A3-442B-AC52-65E76CE1CFC9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(2)'!$J$88:$J$99</c:f>
              <c:numCache>
                <c:formatCode>General</c:formatCode>
                <c:ptCount val="12"/>
                <c:pt idx="0">
                  <c:v>17500</c:v>
                </c:pt>
                <c:pt idx="1">
                  <c:v>8540.0012200000001</c:v>
                </c:pt>
                <c:pt idx="2">
                  <c:v>4760</c:v>
                </c:pt>
                <c:pt idx="3">
                  <c:v>7200.0011999999997</c:v>
                </c:pt>
                <c:pt idx="4">
                  <c:v>468480</c:v>
                </c:pt>
                <c:pt idx="5">
                  <c:v>12200.001219999998</c:v>
                </c:pt>
                <c:pt idx="6">
                  <c:v>6680</c:v>
                </c:pt>
                <c:pt idx="7">
                  <c:v>1554001.2705000001</c:v>
                </c:pt>
                <c:pt idx="8">
                  <c:v>53480.005730000004</c:v>
                </c:pt>
                <c:pt idx="9">
                  <c:v>25990.002260000001</c:v>
                </c:pt>
                <c:pt idx="10">
                  <c:v>10260.00114</c:v>
                </c:pt>
                <c:pt idx="11">
                  <c:v>469960.27288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7A3-442B-AC52-65E76CE1C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08224"/>
        <c:axId val="627208616"/>
      </c:barChart>
      <c:catAx>
        <c:axId val="627208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08616"/>
        <c:crosses val="autoZero"/>
        <c:auto val="1"/>
        <c:lblAlgn val="ctr"/>
        <c:lblOffset val="100"/>
        <c:noMultiLvlLbl val="0"/>
      </c:catAx>
      <c:valAx>
        <c:axId val="62720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0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(2)'!$I$100:$I$113</c:f>
              <c:numCache>
                <c:formatCode>General</c:formatCode>
                <c:ptCount val="14"/>
                <c:pt idx="0">
                  <c:v>3579.9999999999995</c:v>
                </c:pt>
                <c:pt idx="1">
                  <c:v>3679.9999999999995</c:v>
                </c:pt>
                <c:pt idx="2">
                  <c:v>18200</c:v>
                </c:pt>
                <c:pt idx="3">
                  <c:v>3890</c:v>
                </c:pt>
                <c:pt idx="4">
                  <c:v>736</c:v>
                </c:pt>
                <c:pt idx="5">
                  <c:v>15960</c:v>
                </c:pt>
                <c:pt idx="6">
                  <c:v>77400.012900000002</c:v>
                </c:pt>
                <c:pt idx="7">
                  <c:v>3190</c:v>
                </c:pt>
                <c:pt idx="8">
                  <c:v>75200</c:v>
                </c:pt>
                <c:pt idx="9">
                  <c:v>4860</c:v>
                </c:pt>
                <c:pt idx="10">
                  <c:v>10220</c:v>
                </c:pt>
                <c:pt idx="11">
                  <c:v>2450</c:v>
                </c:pt>
                <c:pt idx="12">
                  <c:v>243600.04059999998</c:v>
                </c:pt>
                <c:pt idx="13">
                  <c:v>6280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B3-417A-AB4F-22DE9815B237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(2)'!$J$100:$J$113</c:f>
              <c:numCache>
                <c:formatCode>General</c:formatCode>
                <c:ptCount val="14"/>
                <c:pt idx="0">
                  <c:v>2450</c:v>
                </c:pt>
                <c:pt idx="1">
                  <c:v>2600</c:v>
                </c:pt>
                <c:pt idx="2">
                  <c:v>2400</c:v>
                </c:pt>
                <c:pt idx="3">
                  <c:v>2450</c:v>
                </c:pt>
                <c:pt idx="4">
                  <c:v>542</c:v>
                </c:pt>
                <c:pt idx="5">
                  <c:v>4800</c:v>
                </c:pt>
                <c:pt idx="6">
                  <c:v>44520.007420000002</c:v>
                </c:pt>
                <c:pt idx="7">
                  <c:v>2540</c:v>
                </c:pt>
                <c:pt idx="8">
                  <c:v>43200</c:v>
                </c:pt>
                <c:pt idx="9">
                  <c:v>2860</c:v>
                </c:pt>
                <c:pt idx="10">
                  <c:v>4380</c:v>
                </c:pt>
                <c:pt idx="11">
                  <c:v>2010.0000000000002</c:v>
                </c:pt>
                <c:pt idx="12">
                  <c:v>55140.009190000004</c:v>
                </c:pt>
                <c:pt idx="13">
                  <c:v>4320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B3-417A-AB4F-22DE9815B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09400"/>
        <c:axId val="627209792"/>
      </c:barChart>
      <c:catAx>
        <c:axId val="627209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09792"/>
        <c:crosses val="autoZero"/>
        <c:auto val="1"/>
        <c:lblAlgn val="ctr"/>
        <c:lblOffset val="100"/>
        <c:noMultiLvlLbl val="0"/>
      </c:catAx>
      <c:valAx>
        <c:axId val="6272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09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(2)'!$I$114:$I$124</c:f>
              <c:numCache>
                <c:formatCode>General</c:formatCode>
                <c:ptCount val="11"/>
                <c:pt idx="0">
                  <c:v>38000</c:v>
                </c:pt>
                <c:pt idx="1">
                  <c:v>36850</c:v>
                </c:pt>
                <c:pt idx="2">
                  <c:v>22680</c:v>
                </c:pt>
                <c:pt idx="3">
                  <c:v>10000</c:v>
                </c:pt>
                <c:pt idx="4">
                  <c:v>9200</c:v>
                </c:pt>
                <c:pt idx="5">
                  <c:v>2966400.8640000001</c:v>
                </c:pt>
                <c:pt idx="6">
                  <c:v>501900.0478</c:v>
                </c:pt>
                <c:pt idx="7">
                  <c:v>80040.006959999999</c:v>
                </c:pt>
                <c:pt idx="8">
                  <c:v>20160.00288</c:v>
                </c:pt>
                <c:pt idx="9">
                  <c:v>5792404.5454249997</c:v>
                </c:pt>
                <c:pt idx="10">
                  <c:v>6260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65-4E72-B626-62EA7D0FA000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(2)'!$J$114:$J$124</c:f>
              <c:numCache>
                <c:formatCode>General</c:formatCode>
                <c:ptCount val="11"/>
                <c:pt idx="0">
                  <c:v>28300</c:v>
                </c:pt>
                <c:pt idx="1">
                  <c:v>13850</c:v>
                </c:pt>
                <c:pt idx="2">
                  <c:v>6880</c:v>
                </c:pt>
                <c:pt idx="3">
                  <c:v>9440</c:v>
                </c:pt>
                <c:pt idx="4">
                  <c:v>7559.9999999999991</c:v>
                </c:pt>
                <c:pt idx="5">
                  <c:v>2101200.6120000002</c:v>
                </c:pt>
                <c:pt idx="6">
                  <c:v>256200.02439999999</c:v>
                </c:pt>
                <c:pt idx="7">
                  <c:v>65550.005699999994</c:v>
                </c:pt>
                <c:pt idx="8">
                  <c:v>19180.00274</c:v>
                </c:pt>
                <c:pt idx="9">
                  <c:v>1756801.3785999999</c:v>
                </c:pt>
                <c:pt idx="10">
                  <c:v>5480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E65-4E72-B626-62EA7D0FA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10576"/>
        <c:axId val="627210968"/>
      </c:barChart>
      <c:catAx>
        <c:axId val="627210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0968"/>
        <c:crosses val="autoZero"/>
        <c:auto val="1"/>
        <c:lblAlgn val="ctr"/>
        <c:lblOffset val="100"/>
        <c:noMultiLvlLbl val="0"/>
      </c:catAx>
      <c:valAx>
        <c:axId val="62721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(2)'!$I$125:$I$139</c:f>
              <c:numCache>
                <c:formatCode>General</c:formatCode>
                <c:ptCount val="15"/>
                <c:pt idx="0">
                  <c:v>8055</c:v>
                </c:pt>
                <c:pt idx="1">
                  <c:v>8100</c:v>
                </c:pt>
                <c:pt idx="2">
                  <c:v>1200</c:v>
                </c:pt>
                <c:pt idx="3">
                  <c:v>7380</c:v>
                </c:pt>
                <c:pt idx="4">
                  <c:v>5280</c:v>
                </c:pt>
                <c:pt idx="6">
                  <c:v>27630.003069999999</c:v>
                </c:pt>
                <c:pt idx="7">
                  <c:v>24360.00203</c:v>
                </c:pt>
                <c:pt idx="8">
                  <c:v>8975</c:v>
                </c:pt>
                <c:pt idx="9">
                  <c:v>6680</c:v>
                </c:pt>
                <c:pt idx="10">
                  <c:v>399999.88</c:v>
                </c:pt>
                <c:pt idx="11">
                  <c:v>36360.00303</c:v>
                </c:pt>
                <c:pt idx="12">
                  <c:v>99240.008270000006</c:v>
                </c:pt>
                <c:pt idx="13">
                  <c:v>14190.002364999998</c:v>
                </c:pt>
                <c:pt idx="14">
                  <c:v>177240.01899000001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AF-476D-AEAC-A4BD377038FA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(2)'!$J$125:$J$139</c:f>
              <c:numCache>
                <c:formatCode>General</c:formatCode>
                <c:ptCount val="15"/>
                <c:pt idx="0">
                  <c:v>1605</c:v>
                </c:pt>
                <c:pt idx="1">
                  <c:v>1920</c:v>
                </c:pt>
                <c:pt idx="2">
                  <c:v>990</c:v>
                </c:pt>
                <c:pt idx="3">
                  <c:v>5790</c:v>
                </c:pt>
                <c:pt idx="4">
                  <c:v>2420</c:v>
                </c:pt>
                <c:pt idx="6">
                  <c:v>10800.001199999999</c:v>
                </c:pt>
                <c:pt idx="7">
                  <c:v>18360.001530000001</c:v>
                </c:pt>
                <c:pt idx="8">
                  <c:v>5850</c:v>
                </c:pt>
                <c:pt idx="9">
                  <c:v>4400</c:v>
                </c:pt>
                <c:pt idx="10">
                  <c:v>238399.92848</c:v>
                </c:pt>
                <c:pt idx="11">
                  <c:v>17640.001469999999</c:v>
                </c:pt>
                <c:pt idx="12">
                  <c:v>14280.001190000001</c:v>
                </c:pt>
                <c:pt idx="13">
                  <c:v>5073.0008454999997</c:v>
                </c:pt>
                <c:pt idx="14">
                  <c:v>85960.009210000004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AF-476D-AEAC-A4BD37703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11752"/>
        <c:axId val="627212144"/>
      </c:barChart>
      <c:catAx>
        <c:axId val="627211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2144"/>
        <c:crosses val="autoZero"/>
        <c:auto val="1"/>
        <c:lblAlgn val="ctr"/>
        <c:lblOffset val="100"/>
        <c:noMultiLvlLbl val="0"/>
      </c:catAx>
      <c:valAx>
        <c:axId val="62721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1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(2)'!$I$140:$I$151</c:f>
              <c:numCache>
                <c:formatCode>General</c:formatCode>
                <c:ptCount val="12"/>
                <c:pt idx="0">
                  <c:v>11940</c:v>
                </c:pt>
                <c:pt idx="1">
                  <c:v>3540</c:v>
                </c:pt>
                <c:pt idx="2">
                  <c:v>2204.4</c:v>
                </c:pt>
                <c:pt idx="3">
                  <c:v>470</c:v>
                </c:pt>
                <c:pt idx="4">
                  <c:v>978650</c:v>
                </c:pt>
                <c:pt idx="5">
                  <c:v>48800</c:v>
                </c:pt>
                <c:pt idx="6">
                  <c:v>635000.03174999997</c:v>
                </c:pt>
                <c:pt idx="7">
                  <c:v>69760</c:v>
                </c:pt>
                <c:pt idx="8">
                  <c:v>67000</c:v>
                </c:pt>
                <c:pt idx="9">
                  <c:v>47625</c:v>
                </c:pt>
                <c:pt idx="10">
                  <c:v>1619199.3007999999</c:v>
                </c:pt>
                <c:pt idx="11">
                  <c:v>37600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4-4CA4-A0C3-42D817F0E795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(2)'!$J$140:$J$151</c:f>
              <c:numCache>
                <c:formatCode>General</c:formatCode>
                <c:ptCount val="12"/>
                <c:pt idx="0">
                  <c:v>3900</c:v>
                </c:pt>
                <c:pt idx="1">
                  <c:v>1530</c:v>
                </c:pt>
                <c:pt idx="2">
                  <c:v>1313.3999999999999</c:v>
                </c:pt>
                <c:pt idx="3">
                  <c:v>256</c:v>
                </c:pt>
                <c:pt idx="4">
                  <c:v>811410</c:v>
                </c:pt>
                <c:pt idx="5">
                  <c:v>33920</c:v>
                </c:pt>
                <c:pt idx="6">
                  <c:v>480000.02399999998</c:v>
                </c:pt>
                <c:pt idx="7">
                  <c:v>30480</c:v>
                </c:pt>
                <c:pt idx="8">
                  <c:v>38100</c:v>
                </c:pt>
                <c:pt idx="9">
                  <c:v>28687.5</c:v>
                </c:pt>
                <c:pt idx="10">
                  <c:v>293039.87345999997</c:v>
                </c:pt>
                <c:pt idx="11">
                  <c:v>15000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84-4CA4-A0C3-42D817F0E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12928"/>
        <c:axId val="627213320"/>
      </c:barChart>
      <c:catAx>
        <c:axId val="627212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3320"/>
        <c:crosses val="autoZero"/>
        <c:auto val="1"/>
        <c:lblAlgn val="ctr"/>
        <c:lblOffset val="100"/>
        <c:noMultiLvlLbl val="0"/>
      </c:catAx>
      <c:valAx>
        <c:axId val="62721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2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(2)'!$I$152:$I$159</c:f>
              <c:numCache>
                <c:formatCode>General</c:formatCode>
                <c:ptCount val="8"/>
                <c:pt idx="0">
                  <c:v>15180</c:v>
                </c:pt>
                <c:pt idx="1">
                  <c:v>5490</c:v>
                </c:pt>
                <c:pt idx="2">
                  <c:v>2950</c:v>
                </c:pt>
                <c:pt idx="7">
                  <c:v>492099.9069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34-4212-9918-B77D66A46E36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(2)'!$J$152:$J$159</c:f>
              <c:numCache>
                <c:formatCode>General</c:formatCode>
                <c:ptCount val="8"/>
                <c:pt idx="0">
                  <c:v>3810</c:v>
                </c:pt>
                <c:pt idx="1">
                  <c:v>1050</c:v>
                </c:pt>
                <c:pt idx="2">
                  <c:v>1650</c:v>
                </c:pt>
                <c:pt idx="7">
                  <c:v>206089.96101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34-4212-9918-B77D66A46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214104"/>
        <c:axId val="627214496"/>
      </c:barChart>
      <c:catAx>
        <c:axId val="627214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4496"/>
        <c:crosses val="autoZero"/>
        <c:auto val="1"/>
        <c:lblAlgn val="ctr"/>
        <c:lblOffset val="100"/>
        <c:noMultiLvlLbl val="0"/>
      </c:catAx>
      <c:valAx>
        <c:axId val="6272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4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(2)'!$Q$114:$Q$124</c:f>
              <c:numCache>
                <c:formatCode>General</c:formatCode>
                <c:ptCount val="11"/>
                <c:pt idx="0">
                  <c:v>1000</c:v>
                </c:pt>
                <c:pt idx="1">
                  <c:v>500</c:v>
                </c:pt>
                <c:pt idx="2">
                  <c:v>400</c:v>
                </c:pt>
                <c:pt idx="3">
                  <c:v>400</c:v>
                </c:pt>
                <c:pt idx="4">
                  <c:v>200</c:v>
                </c:pt>
                <c:pt idx="5">
                  <c:v>10300.003000000001</c:v>
                </c:pt>
                <c:pt idx="6">
                  <c:v>2100.0001999999999</c:v>
                </c:pt>
                <c:pt idx="7">
                  <c:v>2300.0001999999999</c:v>
                </c:pt>
                <c:pt idx="8">
                  <c:v>700.00009999999997</c:v>
                </c:pt>
                <c:pt idx="9">
                  <c:v>14400.0113</c:v>
                </c:pt>
                <c:pt idx="10">
                  <c:v>200</c:v>
                </c:pt>
              </c:numCache>
            </c:numRef>
          </c:xVal>
          <c:y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CAD-4A8D-9936-71D07B134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15280"/>
        <c:axId val="627215672"/>
      </c:scatterChart>
      <c:valAx>
        <c:axId val="62721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5672"/>
        <c:crosses val="autoZero"/>
        <c:crossBetween val="midCat"/>
      </c:valAx>
      <c:valAx>
        <c:axId val="62721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215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(2)'!$R$114:$R$124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4.158362832895647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(2)'!$K$114:$K$124</c:f>
              <c:numCache>
                <c:formatCode>General</c:formatCode>
                <c:ptCount val="11"/>
                <c:pt idx="0">
                  <c:v>4.5797835966168101</c:v>
                </c:pt>
                <c:pt idx="1">
                  <c:v>4.5664374921950701</c:v>
                </c:pt>
                <c:pt idx="2">
                  <c:v>4.355643050220869</c:v>
                </c:pt>
                <c:pt idx="3">
                  <c:v>4</c:v>
                </c:pt>
                <c:pt idx="4">
                  <c:v>3.9637878273455551</c:v>
                </c:pt>
                <c:pt idx="5">
                  <c:v>6.4722298389579231</c:v>
                </c:pt>
                <c:pt idx="6">
                  <c:v>5.700617237043434</c:v>
                </c:pt>
                <c:pt idx="7">
                  <c:v>4.90330711772891</c:v>
                </c:pt>
                <c:pt idx="8">
                  <c:v>4.3044905898155523</c:v>
                </c:pt>
                <c:pt idx="9">
                  <c:v>6.7628588856667138</c:v>
                </c:pt>
                <c:pt idx="10">
                  <c:v>3.7965743332104296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79-459C-8198-9F4A08569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22744"/>
        <c:axId val="588923136"/>
      </c:scatterChart>
      <c:valAx>
        <c:axId val="588922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3136"/>
        <c:crosses val="autoZero"/>
        <c:crossBetween val="midCat"/>
      </c:valAx>
      <c:valAx>
        <c:axId val="58892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2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6A-4E56-B001-9815F4B82DE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6A-4E56-B001-9815F4B82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923920"/>
        <c:axId val="588924312"/>
      </c:barChart>
      <c:catAx>
        <c:axId val="588923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4312"/>
        <c:crosses val="autoZero"/>
        <c:auto val="1"/>
        <c:lblAlgn val="ctr"/>
        <c:lblOffset val="100"/>
        <c:noMultiLvlLbl val="0"/>
      </c:catAx>
      <c:valAx>
        <c:axId val="588924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(2)'!$Q$88:$Q$99</c:f>
              <c:numCache>
                <c:formatCode>General</c:formatCode>
                <c:ptCount val="12"/>
                <c:pt idx="0">
                  <c:v>1400</c:v>
                </c:pt>
                <c:pt idx="1">
                  <c:v>700.00009999999997</c:v>
                </c:pt>
                <c:pt idx="2">
                  <c:v>400</c:v>
                </c:pt>
                <c:pt idx="3">
                  <c:v>600.00009999999997</c:v>
                </c:pt>
                <c:pt idx="4">
                  <c:v>12800</c:v>
                </c:pt>
                <c:pt idx="5">
                  <c:v>1000.0001</c:v>
                </c:pt>
                <c:pt idx="6">
                  <c:v>400</c:v>
                </c:pt>
                <c:pt idx="7">
                  <c:v>14800.0121</c:v>
                </c:pt>
                <c:pt idx="8">
                  <c:v>2800.0003000000002</c:v>
                </c:pt>
                <c:pt idx="9">
                  <c:v>2300.0001999999999</c:v>
                </c:pt>
                <c:pt idx="10">
                  <c:v>900.00009999999997</c:v>
                </c:pt>
                <c:pt idx="11">
                  <c:v>12400.0072</c:v>
                </c:pt>
              </c:numCache>
            </c:numRef>
          </c:xVal>
          <c:y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75-4746-8F58-9FE313B1B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25096"/>
        <c:axId val="588925488"/>
      </c:scatterChart>
      <c:valAx>
        <c:axId val="58892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5488"/>
        <c:crosses val="autoZero"/>
        <c:crossBetween val="midCat"/>
      </c:valAx>
      <c:valAx>
        <c:axId val="58892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5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(2)'!$Q$125:$Q$139</c:f>
              <c:numCache>
                <c:formatCode>General</c:formatCode>
                <c:ptCount val="15"/>
                <c:pt idx="0">
                  <c:v>150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200</c:v>
                </c:pt>
                <c:pt idx="6">
                  <c:v>900.00009999999997</c:v>
                </c:pt>
                <c:pt idx="7">
                  <c:v>1200.0001</c:v>
                </c:pt>
                <c:pt idx="8">
                  <c:v>500</c:v>
                </c:pt>
                <c:pt idx="9">
                  <c:v>400</c:v>
                </c:pt>
                <c:pt idx="10">
                  <c:v>3999.9987999999998</c:v>
                </c:pt>
                <c:pt idx="11">
                  <c:v>1200.0001</c:v>
                </c:pt>
                <c:pt idx="12">
                  <c:v>1200.0001</c:v>
                </c:pt>
                <c:pt idx="13">
                  <c:v>600.00009999999997</c:v>
                </c:pt>
                <c:pt idx="14">
                  <c:v>2800.0003000000002</c:v>
                </c:pt>
              </c:numCache>
            </c:numRef>
          </c:xVal>
          <c:y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62-4CC0-AD8A-F19F4B3E6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177400"/>
        <c:axId val="625177792"/>
      </c:scatterChart>
      <c:valAx>
        <c:axId val="62517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177792"/>
        <c:crosses val="autoZero"/>
        <c:crossBetween val="midCat"/>
      </c:valAx>
      <c:valAx>
        <c:axId val="62517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177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800437445319335"/>
                  <c:y val="-4.48423059694454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(2)'!$R$88:$R$99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4.0934219373331517</c:v>
                </c:pt>
              </c:numCache>
            </c:numRef>
          </c:xVal>
          <c:yVal>
            <c:numRef>
              <c:f>'FlowGrabJoin  GRAPH (2)'!$K$88:$K$99</c:f>
              <c:numCache>
                <c:formatCode>General</c:formatCode>
                <c:ptCount val="12"/>
                <c:pt idx="0">
                  <c:v>4.4493240930987268</c:v>
                </c:pt>
                <c:pt idx="1">
                  <c:v>4.0546131165989525</c:v>
                </c:pt>
                <c:pt idx="2">
                  <c:v>3.7573960287930244</c:v>
                </c:pt>
                <c:pt idx="3">
                  <c:v>3.9242793584442892</c:v>
                </c:pt>
                <c:pt idx="4">
                  <c:v>5.7594563106511911</c:v>
                </c:pt>
                <c:pt idx="5">
                  <c:v>4.4116197493926759</c:v>
                </c:pt>
                <c:pt idx="6">
                  <c:v>3.8830933585756902</c:v>
                </c:pt>
                <c:pt idx="7">
                  <c:v>6.3188647252659891</c:v>
                </c:pt>
                <c:pt idx="8">
                  <c:v>4.8485586186553125</c:v>
                </c:pt>
                <c:pt idx="9">
                  <c:v>4.4299137355284905</c:v>
                </c:pt>
                <c:pt idx="10">
                  <c:v>4.0111474090307375</c:v>
                </c:pt>
                <c:pt idx="11">
                  <c:v>5.9259308500393875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1F-4D31-B445-140C4011E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26272"/>
        <c:axId val="588926664"/>
      </c:scatterChart>
      <c:valAx>
        <c:axId val="58892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6664"/>
        <c:crosses val="autoZero"/>
        <c:crossBetween val="midCat"/>
      </c:valAx>
      <c:valAx>
        <c:axId val="588926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7-40B3-996B-5136761252AB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87-40B3-996B-513676125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8927448"/>
        <c:axId val="588927840"/>
      </c:barChart>
      <c:catAx>
        <c:axId val="588927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7840"/>
        <c:crosses val="autoZero"/>
        <c:auto val="1"/>
        <c:lblAlgn val="ctr"/>
        <c:lblOffset val="100"/>
        <c:noMultiLvlLbl val="0"/>
      </c:catAx>
      <c:valAx>
        <c:axId val="58892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7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(2)'!$Q$76:$Q$87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2000</c:v>
                </c:pt>
                <c:pt idx="4">
                  <c:v>900</c:v>
                </c:pt>
                <c:pt idx="5">
                  <c:v>300</c:v>
                </c:pt>
                <c:pt idx="6">
                  <c:v>89</c:v>
                </c:pt>
                <c:pt idx="7">
                  <c:v>3000</c:v>
                </c:pt>
                <c:pt idx="8">
                  <c:v>800</c:v>
                </c:pt>
                <c:pt idx="9">
                  <c:v>700</c:v>
                </c:pt>
                <c:pt idx="10">
                  <c:v>200</c:v>
                </c:pt>
                <c:pt idx="11">
                  <c:v>4299.9979999999996</c:v>
                </c:pt>
              </c:numCache>
            </c:numRef>
          </c:xVal>
          <c:y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FC-4CB2-B508-BED1294B9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28624"/>
        <c:axId val="588929016"/>
      </c:scatterChart>
      <c:valAx>
        <c:axId val="5889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9016"/>
        <c:crosses val="autoZero"/>
        <c:crossBetween val="midCat"/>
      </c:valAx>
      <c:valAx>
        <c:axId val="588929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8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956671041119859"/>
                  <c:y val="-1.28356587005571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1.9493900066449128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3.6334682535821061</c:v>
                </c:pt>
              </c:numCache>
            </c:numRef>
          </c:xVal>
          <c:yVal>
            <c:numRef>
              <c:f>'FlowGrabJoin  GRAPH (2)'!$K$76:$K$87</c:f>
              <c:numCache>
                <c:formatCode>General</c:formatCode>
                <c:ptCount val="12"/>
                <c:pt idx="0">
                  <c:v>3.5010592622177517</c:v>
                </c:pt>
                <c:pt idx="1">
                  <c:v>3.4502491083193609</c:v>
                </c:pt>
                <c:pt idx="2">
                  <c:v>3.7109631189952759</c:v>
                </c:pt>
                <c:pt idx="3">
                  <c:v>5.9375178920173468</c:v>
                </c:pt>
                <c:pt idx="4">
                  <c:v>4.6801541417343735</c:v>
                </c:pt>
                <c:pt idx="5">
                  <c:v>3.8463371121298051</c:v>
                </c:pt>
                <c:pt idx="6">
                  <c:v>3.2957429810955512</c:v>
                </c:pt>
                <c:pt idx="7">
                  <c:v>5.9108910886445285</c:v>
                </c:pt>
                <c:pt idx="8">
                  <c:v>4.5870371177434555</c:v>
                </c:pt>
                <c:pt idx="9">
                  <c:v>4.4704104909759304</c:v>
                </c:pt>
                <c:pt idx="10">
                  <c:v>3.5538830266438741</c:v>
                </c:pt>
                <c:pt idx="11">
                  <c:v>6.1993160722556242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6B-46CF-87E5-D405FF68F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29800"/>
        <c:axId val="592568352"/>
      </c:scatterChart>
      <c:valAx>
        <c:axId val="588929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68352"/>
        <c:crosses val="autoZero"/>
        <c:crossBetween val="midCat"/>
      </c:valAx>
      <c:valAx>
        <c:axId val="59256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929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0D-42BA-8C81-33983D345CE8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0D-42BA-8C81-33983D345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2569136"/>
        <c:axId val="592569528"/>
      </c:barChart>
      <c:catAx>
        <c:axId val="5925691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69528"/>
        <c:crosses val="autoZero"/>
        <c:auto val="1"/>
        <c:lblAlgn val="ctr"/>
        <c:lblOffset val="100"/>
        <c:noMultiLvlLbl val="0"/>
      </c:catAx>
      <c:valAx>
        <c:axId val="59256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6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(2)'!$Q$61:$Q$75</c:f>
              <c:numCache>
                <c:formatCode>General</c:formatCode>
                <c:ptCount val="15"/>
                <c:pt idx="0">
                  <c:v>1106.7777980000001</c:v>
                </c:pt>
                <c:pt idx="1">
                  <c:v>569.4366867</c:v>
                </c:pt>
                <c:pt idx="2">
                  <c:v>17.68590743</c:v>
                </c:pt>
                <c:pt idx="3">
                  <c:v>267.24939590000002</c:v>
                </c:pt>
                <c:pt idx="4">
                  <c:v>53961</c:v>
                </c:pt>
                <c:pt idx="5">
                  <c:v>2695.4173070000002</c:v>
                </c:pt>
                <c:pt idx="6">
                  <c:v>33146.537049999999</c:v>
                </c:pt>
                <c:pt idx="7">
                  <c:v>760.62971549999997</c:v>
                </c:pt>
                <c:pt idx="8">
                  <c:v>20</c:v>
                </c:pt>
                <c:pt idx="9">
                  <c:v>34154.436600000001</c:v>
                </c:pt>
                <c:pt idx="10">
                  <c:v>7637.2505719999999</c:v>
                </c:pt>
                <c:pt idx="11">
                  <c:v>7024.805386</c:v>
                </c:pt>
                <c:pt idx="12">
                  <c:v>993.94330639999998</c:v>
                </c:pt>
                <c:pt idx="13">
                  <c:v>59455.08582</c:v>
                </c:pt>
                <c:pt idx="14">
                  <c:v>1717.795856</c:v>
                </c:pt>
              </c:numCache>
            </c:numRef>
          </c:xVal>
          <c:y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8">
                  <c:v>41.9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43-4A75-9674-75D20BC6A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70312"/>
        <c:axId val="592570704"/>
      </c:scatterChart>
      <c:valAx>
        <c:axId val="592570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0704"/>
        <c:crosses val="autoZero"/>
        <c:crossBetween val="midCat"/>
      </c:valAx>
      <c:valAx>
        <c:axId val="5925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0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(2)'!$R$61:$R$75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1.3010299956639813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4.7741890103271363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(2)'!$K$61:$K$75</c:f>
              <c:numCache>
                <c:formatCode>General</c:formatCode>
                <c:ptCount val="15"/>
                <c:pt idx="0">
                  <c:v>4.9929621995645368</c:v>
                </c:pt>
                <c:pt idx="1">
                  <c:v>4.4821726527263595</c:v>
                </c:pt>
                <c:pt idx="2">
                  <c:v>2.7595107085184765</c:v>
                </c:pt>
                <c:pt idx="3">
                  <c:v>4.0135040368590511</c:v>
                </c:pt>
                <c:pt idx="4">
                  <c:v>7.2571247964143568</c:v>
                </c:pt>
                <c:pt idx="5">
                  <c:v>5.1516117567552415</c:v>
                </c:pt>
                <c:pt idx="6">
                  <c:v>6.9078279889849616</c:v>
                </c:pt>
                <c:pt idx="7">
                  <c:v>4.5275770142005376</c:v>
                </c:pt>
                <c:pt idx="8">
                  <c:v>2.9232440186302764</c:v>
                </c:pt>
                <c:pt idx="9">
                  <c:v>7.0148897542577675</c:v>
                </c:pt>
                <c:pt idx="10">
                  <c:v>6.1004209839001398</c:v>
                </c:pt>
                <c:pt idx="11">
                  <c:v>5.6582093029947496</c:v>
                </c:pt>
                <c:pt idx="12">
                  <c:v>4.4773685563083614</c:v>
                </c:pt>
                <c:pt idx="13">
                  <c:v>7.3024627874941794</c:v>
                </c:pt>
                <c:pt idx="14">
                  <c:v>4.7106427390416385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44-4104-B7FE-41AE0AEB4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71488"/>
        <c:axId val="592571880"/>
      </c:scatterChart>
      <c:valAx>
        <c:axId val="59257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1880"/>
        <c:crosses val="autoZero"/>
        <c:crossBetween val="midCat"/>
      </c:valAx>
      <c:valAx>
        <c:axId val="592571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8">
                  <c:v>41.9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F4-43AD-9385-C63A433FAC83}"/>
            </c:ext>
          </c:extLst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8">
                  <c:v>37.200000000000003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3F4-43AD-9385-C63A433FA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2572664"/>
        <c:axId val="592573056"/>
      </c:barChart>
      <c:catAx>
        <c:axId val="592572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3056"/>
        <c:crosses val="autoZero"/>
        <c:auto val="1"/>
        <c:lblAlgn val="ctr"/>
        <c:lblOffset val="100"/>
        <c:noMultiLvlLbl val="0"/>
      </c:catAx>
      <c:valAx>
        <c:axId val="59257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2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582470294661443E-2"/>
                  <c:y val="-0.119124277940865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(2)'!$Q$30:$Q$44</c:f>
              <c:numCache>
                <c:formatCode>General</c:formatCode>
                <c:ptCount val="15"/>
                <c:pt idx="0">
                  <c:v>100</c:v>
                </c:pt>
                <c:pt idx="1">
                  <c:v>44</c:v>
                </c:pt>
                <c:pt idx="2">
                  <c:v>33</c:v>
                </c:pt>
                <c:pt idx="3">
                  <c:v>33</c:v>
                </c:pt>
                <c:pt idx="4">
                  <c:v>100</c:v>
                </c:pt>
                <c:pt idx="5">
                  <c:v>1300</c:v>
                </c:pt>
                <c:pt idx="6">
                  <c:v>1300</c:v>
                </c:pt>
                <c:pt idx="7">
                  <c:v>1000.0001</c:v>
                </c:pt>
                <c:pt idx="8">
                  <c:v>100</c:v>
                </c:pt>
                <c:pt idx="9">
                  <c:v>66</c:v>
                </c:pt>
                <c:pt idx="10">
                  <c:v>3100.0003000000002</c:v>
                </c:pt>
                <c:pt idx="11">
                  <c:v>500</c:v>
                </c:pt>
                <c:pt idx="12">
                  <c:v>200</c:v>
                </c:pt>
                <c:pt idx="13">
                  <c:v>100</c:v>
                </c:pt>
                <c:pt idx="14">
                  <c:v>2200.0001999999999</c:v>
                </c:pt>
              </c:numCache>
            </c:numRef>
          </c:xVal>
          <c:y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9D-48BA-970F-CBB5657D4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73840"/>
        <c:axId val="592574232"/>
      </c:scatterChart>
      <c:valAx>
        <c:axId val="59257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4232"/>
        <c:crosses val="autoZero"/>
        <c:crossBetween val="midCat"/>
      </c:valAx>
      <c:valAx>
        <c:axId val="592574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9199475065617"/>
                  <c:y val="0.20615363111284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(2)'!$R$30:$R$44</c:f>
              <c:numCache>
                <c:formatCode>General</c:formatCode>
                <c:ptCount val="15"/>
                <c:pt idx="0">
                  <c:v>2</c:v>
                </c:pt>
                <c:pt idx="1">
                  <c:v>1.6434526764861874</c:v>
                </c:pt>
                <c:pt idx="2">
                  <c:v>1.5185139398778875</c:v>
                </c:pt>
                <c:pt idx="3">
                  <c:v>1.5185139398778875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1.8195439355418688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3.3424227203035208</c:v>
                </c:pt>
              </c:numCache>
            </c:numRef>
          </c:xVal>
          <c:yVal>
            <c:numRef>
              <c:f>'FlowGrabJoin  GRAPH (2)'!$K$30:$K$44</c:f>
              <c:numCache>
                <c:formatCode>General</c:formatCode>
                <c:ptCount val="15"/>
                <c:pt idx="0">
                  <c:v>3.7347998295888472</c:v>
                </c:pt>
                <c:pt idx="1">
                  <c:v>3.3806453191909247</c:v>
                </c:pt>
                <c:pt idx="2">
                  <c:v>3.1560036693903983</c:v>
                </c:pt>
                <c:pt idx="3">
                  <c:v>2.9023293058583186</c:v>
                </c:pt>
                <c:pt idx="4">
                  <c:v>3.2648178230095364</c:v>
                </c:pt>
                <c:pt idx="5">
                  <c:v>5.6786094165589258</c:v>
                </c:pt>
                <c:pt idx="6">
                  <c:v>4.8120438979302262</c:v>
                </c:pt>
                <c:pt idx="7">
                  <c:v>5.1986571303838689</c:v>
                </c:pt>
                <c:pt idx="8">
                  <c:v>3.3263358609287512</c:v>
                </c:pt>
                <c:pt idx="9">
                  <c:v>3.3273998072376996</c:v>
                </c:pt>
                <c:pt idx="10">
                  <c:v>5.8715729775743748</c:v>
                </c:pt>
                <c:pt idx="11">
                  <c:v>5.0334237554869494</c:v>
                </c:pt>
                <c:pt idx="12">
                  <c:v>4.2962262872611605</c:v>
                </c:pt>
                <c:pt idx="13">
                  <c:v>3.3521825181113627</c:v>
                </c:pt>
                <c:pt idx="14">
                  <c:v>6.2659257872456253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27-4389-81D7-8ECE1F64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575016"/>
        <c:axId val="592575408"/>
      </c:scatterChart>
      <c:valAx>
        <c:axId val="59257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5408"/>
        <c:crosses val="autoZero"/>
        <c:crossBetween val="midCat"/>
      </c:valAx>
      <c:valAx>
        <c:axId val="59257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575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3.xml"/><Relationship Id="rId13" Type="http://schemas.openxmlformats.org/officeDocument/2006/relationships/chart" Target="../charts/chart98.xml"/><Relationship Id="rId18" Type="http://schemas.openxmlformats.org/officeDocument/2006/relationships/chart" Target="../charts/chart103.xml"/><Relationship Id="rId26" Type="http://schemas.openxmlformats.org/officeDocument/2006/relationships/chart" Target="../charts/chart111.xml"/><Relationship Id="rId3" Type="http://schemas.openxmlformats.org/officeDocument/2006/relationships/chart" Target="../charts/chart88.xml"/><Relationship Id="rId21" Type="http://schemas.openxmlformats.org/officeDocument/2006/relationships/chart" Target="../charts/chart106.xml"/><Relationship Id="rId7" Type="http://schemas.openxmlformats.org/officeDocument/2006/relationships/chart" Target="../charts/chart92.xml"/><Relationship Id="rId12" Type="http://schemas.openxmlformats.org/officeDocument/2006/relationships/chart" Target="../charts/chart97.xml"/><Relationship Id="rId17" Type="http://schemas.openxmlformats.org/officeDocument/2006/relationships/chart" Target="../charts/chart102.xml"/><Relationship Id="rId25" Type="http://schemas.openxmlformats.org/officeDocument/2006/relationships/chart" Target="../charts/chart110.xml"/><Relationship Id="rId33" Type="http://schemas.openxmlformats.org/officeDocument/2006/relationships/chart" Target="../charts/chart118.xml"/><Relationship Id="rId2" Type="http://schemas.openxmlformats.org/officeDocument/2006/relationships/chart" Target="../charts/chart87.xml"/><Relationship Id="rId16" Type="http://schemas.openxmlformats.org/officeDocument/2006/relationships/chart" Target="../charts/chart101.xml"/><Relationship Id="rId20" Type="http://schemas.openxmlformats.org/officeDocument/2006/relationships/chart" Target="../charts/chart105.xml"/><Relationship Id="rId29" Type="http://schemas.openxmlformats.org/officeDocument/2006/relationships/chart" Target="../charts/chart114.xml"/><Relationship Id="rId1" Type="http://schemas.openxmlformats.org/officeDocument/2006/relationships/chart" Target="../charts/chart86.xml"/><Relationship Id="rId6" Type="http://schemas.openxmlformats.org/officeDocument/2006/relationships/chart" Target="../charts/chart91.xml"/><Relationship Id="rId11" Type="http://schemas.openxmlformats.org/officeDocument/2006/relationships/chart" Target="../charts/chart96.xml"/><Relationship Id="rId24" Type="http://schemas.openxmlformats.org/officeDocument/2006/relationships/chart" Target="../charts/chart109.xml"/><Relationship Id="rId32" Type="http://schemas.openxmlformats.org/officeDocument/2006/relationships/chart" Target="../charts/chart117.xml"/><Relationship Id="rId5" Type="http://schemas.openxmlformats.org/officeDocument/2006/relationships/chart" Target="../charts/chart90.xml"/><Relationship Id="rId15" Type="http://schemas.openxmlformats.org/officeDocument/2006/relationships/chart" Target="../charts/chart100.xml"/><Relationship Id="rId23" Type="http://schemas.openxmlformats.org/officeDocument/2006/relationships/chart" Target="../charts/chart108.xml"/><Relationship Id="rId28" Type="http://schemas.openxmlformats.org/officeDocument/2006/relationships/chart" Target="../charts/chart113.xml"/><Relationship Id="rId10" Type="http://schemas.openxmlformats.org/officeDocument/2006/relationships/chart" Target="../charts/chart95.xml"/><Relationship Id="rId19" Type="http://schemas.openxmlformats.org/officeDocument/2006/relationships/chart" Target="../charts/chart104.xml"/><Relationship Id="rId31" Type="http://schemas.openxmlformats.org/officeDocument/2006/relationships/chart" Target="../charts/chart116.xml"/><Relationship Id="rId4" Type="http://schemas.openxmlformats.org/officeDocument/2006/relationships/chart" Target="../charts/chart89.xml"/><Relationship Id="rId9" Type="http://schemas.openxmlformats.org/officeDocument/2006/relationships/chart" Target="../charts/chart94.xml"/><Relationship Id="rId14" Type="http://schemas.openxmlformats.org/officeDocument/2006/relationships/chart" Target="../charts/chart99.xml"/><Relationship Id="rId22" Type="http://schemas.openxmlformats.org/officeDocument/2006/relationships/chart" Target="../charts/chart107.xml"/><Relationship Id="rId27" Type="http://schemas.openxmlformats.org/officeDocument/2006/relationships/chart" Target="../charts/chart112.xml"/><Relationship Id="rId30" Type="http://schemas.openxmlformats.org/officeDocument/2006/relationships/chart" Target="../charts/chart11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6.xml"/><Relationship Id="rId13" Type="http://schemas.openxmlformats.org/officeDocument/2006/relationships/chart" Target="../charts/chart131.xml"/><Relationship Id="rId18" Type="http://schemas.openxmlformats.org/officeDocument/2006/relationships/chart" Target="../charts/chart136.xml"/><Relationship Id="rId26" Type="http://schemas.openxmlformats.org/officeDocument/2006/relationships/chart" Target="../charts/chart144.xml"/><Relationship Id="rId3" Type="http://schemas.openxmlformats.org/officeDocument/2006/relationships/chart" Target="../charts/chart121.xml"/><Relationship Id="rId21" Type="http://schemas.openxmlformats.org/officeDocument/2006/relationships/chart" Target="../charts/chart139.xml"/><Relationship Id="rId7" Type="http://schemas.openxmlformats.org/officeDocument/2006/relationships/chart" Target="../charts/chart125.xml"/><Relationship Id="rId12" Type="http://schemas.openxmlformats.org/officeDocument/2006/relationships/chart" Target="../charts/chart130.xml"/><Relationship Id="rId17" Type="http://schemas.openxmlformats.org/officeDocument/2006/relationships/chart" Target="../charts/chart135.xml"/><Relationship Id="rId25" Type="http://schemas.openxmlformats.org/officeDocument/2006/relationships/chart" Target="../charts/chart143.xml"/><Relationship Id="rId33" Type="http://schemas.openxmlformats.org/officeDocument/2006/relationships/chart" Target="../charts/chart151.xml"/><Relationship Id="rId2" Type="http://schemas.openxmlformats.org/officeDocument/2006/relationships/chart" Target="../charts/chart120.xml"/><Relationship Id="rId16" Type="http://schemas.openxmlformats.org/officeDocument/2006/relationships/chart" Target="../charts/chart134.xml"/><Relationship Id="rId20" Type="http://schemas.openxmlformats.org/officeDocument/2006/relationships/chart" Target="../charts/chart138.xml"/><Relationship Id="rId29" Type="http://schemas.openxmlformats.org/officeDocument/2006/relationships/chart" Target="../charts/chart147.xml"/><Relationship Id="rId1" Type="http://schemas.openxmlformats.org/officeDocument/2006/relationships/chart" Target="../charts/chart119.xml"/><Relationship Id="rId6" Type="http://schemas.openxmlformats.org/officeDocument/2006/relationships/chart" Target="../charts/chart124.xml"/><Relationship Id="rId11" Type="http://schemas.openxmlformats.org/officeDocument/2006/relationships/chart" Target="../charts/chart129.xml"/><Relationship Id="rId24" Type="http://schemas.openxmlformats.org/officeDocument/2006/relationships/chart" Target="../charts/chart142.xml"/><Relationship Id="rId32" Type="http://schemas.openxmlformats.org/officeDocument/2006/relationships/chart" Target="../charts/chart150.xml"/><Relationship Id="rId5" Type="http://schemas.openxmlformats.org/officeDocument/2006/relationships/chart" Target="../charts/chart123.xml"/><Relationship Id="rId15" Type="http://schemas.openxmlformats.org/officeDocument/2006/relationships/chart" Target="../charts/chart133.xml"/><Relationship Id="rId23" Type="http://schemas.openxmlformats.org/officeDocument/2006/relationships/chart" Target="../charts/chart141.xml"/><Relationship Id="rId28" Type="http://schemas.openxmlformats.org/officeDocument/2006/relationships/chart" Target="../charts/chart146.xml"/><Relationship Id="rId10" Type="http://schemas.openxmlformats.org/officeDocument/2006/relationships/chart" Target="../charts/chart128.xml"/><Relationship Id="rId19" Type="http://schemas.openxmlformats.org/officeDocument/2006/relationships/chart" Target="../charts/chart137.xml"/><Relationship Id="rId31" Type="http://schemas.openxmlformats.org/officeDocument/2006/relationships/chart" Target="../charts/chart149.xml"/><Relationship Id="rId4" Type="http://schemas.openxmlformats.org/officeDocument/2006/relationships/chart" Target="../charts/chart122.xml"/><Relationship Id="rId9" Type="http://schemas.openxmlformats.org/officeDocument/2006/relationships/chart" Target="../charts/chart127.xml"/><Relationship Id="rId14" Type="http://schemas.openxmlformats.org/officeDocument/2006/relationships/chart" Target="../charts/chart132.xml"/><Relationship Id="rId22" Type="http://schemas.openxmlformats.org/officeDocument/2006/relationships/chart" Target="../charts/chart140.xml"/><Relationship Id="rId27" Type="http://schemas.openxmlformats.org/officeDocument/2006/relationships/chart" Target="../charts/chart145.xml"/><Relationship Id="rId30" Type="http://schemas.openxmlformats.org/officeDocument/2006/relationships/chart" Target="../charts/chart14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53340</xdr:colOff>
      <xdr:row>31</xdr:row>
      <xdr:rowOff>34290</xdr:rowOff>
    </xdr:from>
    <xdr:to>
      <xdr:col>26</xdr:col>
      <xdr:colOff>358140</xdr:colOff>
      <xdr:row>46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60960</xdr:colOff>
      <xdr:row>15</xdr:row>
      <xdr:rowOff>167640</xdr:rowOff>
    </xdr:from>
    <xdr:to>
      <xdr:col>26</xdr:col>
      <xdr:colOff>365760</xdr:colOff>
      <xdr:row>30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45720</xdr:colOff>
      <xdr:row>46</xdr:row>
      <xdr:rowOff>114300</xdr:rowOff>
    </xdr:from>
    <xdr:to>
      <xdr:col>26</xdr:col>
      <xdr:colOff>350520</xdr:colOff>
      <xdr:row>61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45720</xdr:colOff>
      <xdr:row>62</xdr:row>
      <xdr:rowOff>38100</xdr:rowOff>
    </xdr:from>
    <xdr:to>
      <xdr:col>26</xdr:col>
      <xdr:colOff>350520</xdr:colOff>
      <xdr:row>77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22860</xdr:colOff>
      <xdr:row>77</xdr:row>
      <xdr:rowOff>106680</xdr:rowOff>
    </xdr:from>
    <xdr:to>
      <xdr:col>26</xdr:col>
      <xdr:colOff>327660</xdr:colOff>
      <xdr:row>92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93</xdr:row>
      <xdr:rowOff>0</xdr:rowOff>
    </xdr:from>
    <xdr:to>
      <xdr:col>26</xdr:col>
      <xdr:colOff>304800</xdr:colOff>
      <xdr:row>108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109</xdr:row>
      <xdr:rowOff>0</xdr:rowOff>
    </xdr:from>
    <xdr:to>
      <xdr:col>26</xdr:col>
      <xdr:colOff>304800</xdr:colOff>
      <xdr:row>124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0</xdr:colOff>
      <xdr:row>125</xdr:row>
      <xdr:rowOff>0</xdr:rowOff>
    </xdr:from>
    <xdr:to>
      <xdr:col>26</xdr:col>
      <xdr:colOff>304800</xdr:colOff>
      <xdr:row>140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0</xdr:colOff>
      <xdr:row>141</xdr:row>
      <xdr:rowOff>0</xdr:rowOff>
    </xdr:from>
    <xdr:to>
      <xdr:col>26</xdr:col>
      <xdr:colOff>304800</xdr:colOff>
      <xdr:row>156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0</xdr:colOff>
      <xdr:row>157</xdr:row>
      <xdr:rowOff>0</xdr:rowOff>
    </xdr:from>
    <xdr:to>
      <xdr:col>26</xdr:col>
      <xdr:colOff>304800</xdr:colOff>
      <xdr:row>172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19</xdr:col>
      <xdr:colOff>0</xdr:colOff>
      <xdr:row>173</xdr:row>
      <xdr:rowOff>0</xdr:rowOff>
    </xdr:from>
    <xdr:to>
      <xdr:col>26</xdr:col>
      <xdr:colOff>304800</xdr:colOff>
      <xdr:row>188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0</xdr:colOff>
      <xdr:row>0</xdr:row>
      <xdr:rowOff>83820</xdr:rowOff>
    </xdr:from>
    <xdr:to>
      <xdr:col>34</xdr:col>
      <xdr:colOff>304800</xdr:colOff>
      <xdr:row>15</xdr:row>
      <xdr:rowOff>83820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27</xdr:col>
      <xdr:colOff>0</xdr:colOff>
      <xdr:row>16</xdr:row>
      <xdr:rowOff>0</xdr:rowOff>
    </xdr:from>
    <xdr:to>
      <xdr:col>34</xdr:col>
      <xdr:colOff>304800</xdr:colOff>
      <xdr:row>31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27</xdr:col>
      <xdr:colOff>7620</xdr:colOff>
      <xdr:row>31</xdr:row>
      <xdr:rowOff>30480</xdr:rowOff>
    </xdr:from>
    <xdr:to>
      <xdr:col>34</xdr:col>
      <xdr:colOff>312420</xdr:colOff>
      <xdr:row>46</xdr:row>
      <xdr:rowOff>30480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27</xdr:col>
      <xdr:colOff>0</xdr:colOff>
      <xdr:row>47</xdr:row>
      <xdr:rowOff>0</xdr:rowOff>
    </xdr:from>
    <xdr:to>
      <xdr:col>34</xdr:col>
      <xdr:colOff>304800</xdr:colOff>
      <xdr:row>62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26</xdr:col>
      <xdr:colOff>601980</xdr:colOff>
      <xdr:row>62</xdr:row>
      <xdr:rowOff>83820</xdr:rowOff>
    </xdr:from>
    <xdr:to>
      <xdr:col>34</xdr:col>
      <xdr:colOff>297180</xdr:colOff>
      <xdr:row>77</xdr:row>
      <xdr:rowOff>83820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27</xdr:col>
      <xdr:colOff>0</xdr:colOff>
      <xdr:row>94</xdr:row>
      <xdr:rowOff>0</xdr:rowOff>
    </xdr:from>
    <xdr:to>
      <xdr:col>34</xdr:col>
      <xdr:colOff>304800</xdr:colOff>
      <xdr:row>109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27</xdr:col>
      <xdr:colOff>0</xdr:colOff>
      <xdr:row>109</xdr:row>
      <xdr:rowOff>60960</xdr:rowOff>
    </xdr:from>
    <xdr:to>
      <xdr:col>34</xdr:col>
      <xdr:colOff>304800</xdr:colOff>
      <xdr:row>124</xdr:row>
      <xdr:rowOff>60960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27</xdr:col>
      <xdr:colOff>0</xdr:colOff>
      <xdr:row>125</xdr:row>
      <xdr:rowOff>0</xdr:rowOff>
    </xdr:from>
    <xdr:to>
      <xdr:col>34</xdr:col>
      <xdr:colOff>304800</xdr:colOff>
      <xdr:row>140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27</xdr:col>
      <xdr:colOff>0</xdr:colOff>
      <xdr:row>141</xdr:row>
      <xdr:rowOff>0</xdr:rowOff>
    </xdr:from>
    <xdr:to>
      <xdr:col>34</xdr:col>
      <xdr:colOff>304800</xdr:colOff>
      <xdr:row>156</xdr:row>
      <xdr:rowOff>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27</xdr:col>
      <xdr:colOff>0</xdr:colOff>
      <xdr:row>157</xdr:row>
      <xdr:rowOff>0</xdr:rowOff>
    </xdr:from>
    <xdr:to>
      <xdr:col>34</xdr:col>
      <xdr:colOff>304800</xdr:colOff>
      <xdr:row>172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27</xdr:col>
      <xdr:colOff>0</xdr:colOff>
      <xdr:row>173</xdr:row>
      <xdr:rowOff>0</xdr:rowOff>
    </xdr:from>
    <xdr:to>
      <xdr:col>34</xdr:col>
      <xdr:colOff>304800</xdr:colOff>
      <xdr:row>188</xdr:row>
      <xdr:rowOff>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27</xdr:col>
      <xdr:colOff>0</xdr:colOff>
      <xdr:row>78</xdr:row>
      <xdr:rowOff>0</xdr:rowOff>
    </xdr:from>
    <xdr:to>
      <xdr:col>34</xdr:col>
      <xdr:colOff>304800</xdr:colOff>
      <xdr:row>93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43543</xdr:colOff>
      <xdr:row>0</xdr:row>
      <xdr:rowOff>223158</xdr:rowOff>
    </xdr:from>
    <xdr:to>
      <xdr:col>26</xdr:col>
      <xdr:colOff>348343</xdr:colOff>
      <xdr:row>15</xdr:row>
      <xdr:rowOff>5444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35</xdr:col>
      <xdr:colOff>30480</xdr:colOff>
      <xdr:row>1</xdr:row>
      <xdr:rowOff>60960</xdr:rowOff>
    </xdr:from>
    <xdr:to>
      <xdr:col>42</xdr:col>
      <xdr:colOff>335280</xdr:colOff>
      <xdr:row>15</xdr:row>
      <xdr:rowOff>66403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43</xdr:col>
      <xdr:colOff>30480</xdr:colOff>
      <xdr:row>1</xdr:row>
      <xdr:rowOff>60960</xdr:rowOff>
    </xdr:from>
    <xdr:to>
      <xdr:col>50</xdr:col>
      <xdr:colOff>335280</xdr:colOff>
      <xdr:row>16</xdr:row>
      <xdr:rowOff>60960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35</xdr:col>
      <xdr:colOff>30480</xdr:colOff>
      <xdr:row>16</xdr:row>
      <xdr:rowOff>60960</xdr:rowOff>
    </xdr:from>
    <xdr:to>
      <xdr:col>42</xdr:col>
      <xdr:colOff>335280</xdr:colOff>
      <xdr:row>31</xdr:row>
      <xdr:rowOff>60960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42</xdr:col>
      <xdr:colOff>579120</xdr:colOff>
      <xdr:row>16</xdr:row>
      <xdr:rowOff>78377</xdr:rowOff>
    </xdr:from>
    <xdr:to>
      <xdr:col>50</xdr:col>
      <xdr:colOff>274320</xdr:colOff>
      <xdr:row>31</xdr:row>
      <xdr:rowOff>78377</xdr:rowOff>
    </xdr:to>
    <xdr:graphicFrame macro="">
      <xdr:nvGraphicFramePr>
        <xdr:cNvPr id="53" name="Chart 52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35</xdr:col>
      <xdr:colOff>30480</xdr:colOff>
      <xdr:row>32</xdr:row>
      <xdr:rowOff>64770</xdr:rowOff>
    </xdr:from>
    <xdr:to>
      <xdr:col>42</xdr:col>
      <xdr:colOff>335280</xdr:colOff>
      <xdr:row>47</xdr:row>
      <xdr:rowOff>64771</xdr:rowOff>
    </xdr:to>
    <xdr:graphicFrame macro="">
      <xdr:nvGraphicFramePr>
        <xdr:cNvPr id="54" name="Chart 53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42</xdr:col>
      <xdr:colOff>594360</xdr:colOff>
      <xdr:row>32</xdr:row>
      <xdr:rowOff>60960</xdr:rowOff>
    </xdr:from>
    <xdr:to>
      <xdr:col>50</xdr:col>
      <xdr:colOff>289560</xdr:colOff>
      <xdr:row>47</xdr:row>
      <xdr:rowOff>60961</xdr:rowOff>
    </xdr:to>
    <xdr:graphicFrame macro="">
      <xdr:nvGraphicFramePr>
        <xdr:cNvPr id="55" name="Chart 54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35</xdr:col>
      <xdr:colOff>30480</xdr:colOff>
      <xdr:row>63</xdr:row>
      <xdr:rowOff>60960</xdr:rowOff>
    </xdr:from>
    <xdr:to>
      <xdr:col>42</xdr:col>
      <xdr:colOff>335280</xdr:colOff>
      <xdr:row>78</xdr:row>
      <xdr:rowOff>60960</xdr:rowOff>
    </xdr:to>
    <xdr:graphicFrame macro="">
      <xdr:nvGraphicFramePr>
        <xdr:cNvPr id="56" name="Chart 55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42</xdr:col>
      <xdr:colOff>586740</xdr:colOff>
      <xdr:row>63</xdr:row>
      <xdr:rowOff>106680</xdr:rowOff>
    </xdr:from>
    <xdr:to>
      <xdr:col>50</xdr:col>
      <xdr:colOff>281940</xdr:colOff>
      <xdr:row>78</xdr:row>
      <xdr:rowOff>106680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35</xdr:col>
      <xdr:colOff>30480</xdr:colOff>
      <xdr:row>78</xdr:row>
      <xdr:rowOff>60960</xdr:rowOff>
    </xdr:from>
    <xdr:to>
      <xdr:col>42</xdr:col>
      <xdr:colOff>335280</xdr:colOff>
      <xdr:row>93</xdr:row>
      <xdr:rowOff>60960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43</xdr:col>
      <xdr:colOff>7620</xdr:colOff>
      <xdr:row>78</xdr:row>
      <xdr:rowOff>139337</xdr:rowOff>
    </xdr:from>
    <xdr:to>
      <xdr:col>50</xdr:col>
      <xdr:colOff>312420</xdr:colOff>
      <xdr:row>93</xdr:row>
      <xdr:rowOff>139337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35</xdr:col>
      <xdr:colOff>30480</xdr:colOff>
      <xdr:row>94</xdr:row>
      <xdr:rowOff>60960</xdr:rowOff>
    </xdr:from>
    <xdr:to>
      <xdr:col>42</xdr:col>
      <xdr:colOff>335280</xdr:colOff>
      <xdr:row>109</xdr:row>
      <xdr:rowOff>60959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43</xdr:col>
      <xdr:colOff>30480</xdr:colOff>
      <xdr:row>95</xdr:row>
      <xdr:rowOff>60959</xdr:rowOff>
    </xdr:from>
    <xdr:to>
      <xdr:col>50</xdr:col>
      <xdr:colOff>335280</xdr:colOff>
      <xdr:row>110</xdr:row>
      <xdr:rowOff>60960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35</xdr:col>
      <xdr:colOff>30480</xdr:colOff>
      <xdr:row>109</xdr:row>
      <xdr:rowOff>60960</xdr:rowOff>
    </xdr:from>
    <xdr:to>
      <xdr:col>42</xdr:col>
      <xdr:colOff>335280</xdr:colOff>
      <xdr:row>124</xdr:row>
      <xdr:rowOff>60960</xdr:rowOff>
    </xdr:to>
    <xdr:graphicFrame macro="">
      <xdr:nvGraphicFramePr>
        <xdr:cNvPr id="62" name="Chart 61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43</xdr:col>
      <xdr:colOff>30480</xdr:colOff>
      <xdr:row>109</xdr:row>
      <xdr:rowOff>121920</xdr:rowOff>
    </xdr:from>
    <xdr:to>
      <xdr:col>50</xdr:col>
      <xdr:colOff>335280</xdr:colOff>
      <xdr:row>124</xdr:row>
      <xdr:rowOff>121920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35</xdr:col>
      <xdr:colOff>30480</xdr:colOff>
      <xdr:row>125</xdr:row>
      <xdr:rowOff>60960</xdr:rowOff>
    </xdr:from>
    <xdr:to>
      <xdr:col>42</xdr:col>
      <xdr:colOff>335280</xdr:colOff>
      <xdr:row>140</xdr:row>
      <xdr:rowOff>60960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43</xdr:col>
      <xdr:colOff>30480</xdr:colOff>
      <xdr:row>125</xdr:row>
      <xdr:rowOff>60960</xdr:rowOff>
    </xdr:from>
    <xdr:to>
      <xdr:col>50</xdr:col>
      <xdr:colOff>335280</xdr:colOff>
      <xdr:row>140</xdr:row>
      <xdr:rowOff>60960</xdr:rowOff>
    </xdr:to>
    <xdr:graphicFrame macro="">
      <xdr:nvGraphicFramePr>
        <xdr:cNvPr id="65" name="Chart 64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35</xdr:col>
      <xdr:colOff>30480</xdr:colOff>
      <xdr:row>141</xdr:row>
      <xdr:rowOff>60960</xdr:rowOff>
    </xdr:from>
    <xdr:to>
      <xdr:col>42</xdr:col>
      <xdr:colOff>335280</xdr:colOff>
      <xdr:row>156</xdr:row>
      <xdr:rowOff>60960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43</xdr:col>
      <xdr:colOff>30480</xdr:colOff>
      <xdr:row>141</xdr:row>
      <xdr:rowOff>60960</xdr:rowOff>
    </xdr:from>
    <xdr:to>
      <xdr:col>50</xdr:col>
      <xdr:colOff>335280</xdr:colOff>
      <xdr:row>156</xdr:row>
      <xdr:rowOff>60960</xdr:rowOff>
    </xdr:to>
    <xdr:graphicFrame macro="">
      <xdr:nvGraphicFramePr>
        <xdr:cNvPr id="67" name="Chart 66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35</xdr:col>
      <xdr:colOff>30480</xdr:colOff>
      <xdr:row>157</xdr:row>
      <xdr:rowOff>60960</xdr:rowOff>
    </xdr:from>
    <xdr:to>
      <xdr:col>42</xdr:col>
      <xdr:colOff>335280</xdr:colOff>
      <xdr:row>172</xdr:row>
      <xdr:rowOff>60960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43</xdr:col>
      <xdr:colOff>30480</xdr:colOff>
      <xdr:row>157</xdr:row>
      <xdr:rowOff>60960</xdr:rowOff>
    </xdr:from>
    <xdr:to>
      <xdr:col>50</xdr:col>
      <xdr:colOff>335280</xdr:colOff>
      <xdr:row>172</xdr:row>
      <xdr:rowOff>60960</xdr:rowOff>
    </xdr:to>
    <xdr:graphicFrame macro="">
      <xdr:nvGraphicFramePr>
        <xdr:cNvPr id="69" name="Chart 68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35</xdr:col>
      <xdr:colOff>30480</xdr:colOff>
      <xdr:row>173</xdr:row>
      <xdr:rowOff>60960</xdr:rowOff>
    </xdr:from>
    <xdr:to>
      <xdr:col>42</xdr:col>
      <xdr:colOff>335280</xdr:colOff>
      <xdr:row>188</xdr:row>
      <xdr:rowOff>60960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43</xdr:col>
      <xdr:colOff>30480</xdr:colOff>
      <xdr:row>173</xdr:row>
      <xdr:rowOff>60960</xdr:rowOff>
    </xdr:from>
    <xdr:to>
      <xdr:col>50</xdr:col>
      <xdr:colOff>335280</xdr:colOff>
      <xdr:row>188</xdr:row>
      <xdr:rowOff>60960</xdr:rowOff>
    </xdr:to>
    <xdr:graphicFrame macro="">
      <xdr:nvGraphicFramePr>
        <xdr:cNvPr id="71" name="Chart 70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74</xdr:col>
      <xdr:colOff>586740</xdr:colOff>
      <xdr:row>78</xdr:row>
      <xdr:rowOff>78377</xdr:rowOff>
    </xdr:from>
    <xdr:to>
      <xdr:col>82</xdr:col>
      <xdr:colOff>281940</xdr:colOff>
      <xdr:row>93</xdr:row>
      <xdr:rowOff>78377</xdr:rowOff>
    </xdr:to>
    <xdr:graphicFrame macro="">
      <xdr:nvGraphicFramePr>
        <xdr:cNvPr id="72" name="Chart 7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35</xdr:col>
      <xdr:colOff>30480</xdr:colOff>
      <xdr:row>48</xdr:row>
      <xdr:rowOff>60960</xdr:rowOff>
    </xdr:from>
    <xdr:to>
      <xdr:col>42</xdr:col>
      <xdr:colOff>335280</xdr:colOff>
      <xdr:row>63</xdr:row>
      <xdr:rowOff>60960</xdr:rowOff>
    </xdr:to>
    <xdr:graphicFrame macro="">
      <xdr:nvGraphicFramePr>
        <xdr:cNvPr id="73" name="Chart 72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42</xdr:col>
      <xdr:colOff>594360</xdr:colOff>
      <xdr:row>48</xdr:row>
      <xdr:rowOff>131717</xdr:rowOff>
    </xdr:from>
    <xdr:to>
      <xdr:col>50</xdr:col>
      <xdr:colOff>289560</xdr:colOff>
      <xdr:row>63</xdr:row>
      <xdr:rowOff>131717</xdr:rowOff>
    </xdr:to>
    <xdr:graphicFrame macro="">
      <xdr:nvGraphicFramePr>
        <xdr:cNvPr id="74" name="Chart 73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51</xdr:col>
      <xdr:colOff>30480</xdr:colOff>
      <xdr:row>1</xdr:row>
      <xdr:rowOff>60960</xdr:rowOff>
    </xdr:from>
    <xdr:to>
      <xdr:col>58</xdr:col>
      <xdr:colOff>335280</xdr:colOff>
      <xdr:row>16</xdr:row>
      <xdr:rowOff>60960</xdr:rowOff>
    </xdr:to>
    <xdr:graphicFrame macro="">
      <xdr:nvGraphicFramePr>
        <xdr:cNvPr id="75" name="Chart 74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51</xdr:col>
      <xdr:colOff>60960</xdr:colOff>
      <xdr:row>16</xdr:row>
      <xdr:rowOff>129540</xdr:rowOff>
    </xdr:from>
    <xdr:to>
      <xdr:col>58</xdr:col>
      <xdr:colOff>365760</xdr:colOff>
      <xdr:row>31</xdr:row>
      <xdr:rowOff>129540</xdr:rowOff>
    </xdr:to>
    <xdr:graphicFrame macro="">
      <xdr:nvGraphicFramePr>
        <xdr:cNvPr id="76" name="Chart 75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51</xdr:col>
      <xdr:colOff>182880</xdr:colOff>
      <xdr:row>33</xdr:row>
      <xdr:rowOff>83820</xdr:rowOff>
    </xdr:from>
    <xdr:to>
      <xdr:col>58</xdr:col>
      <xdr:colOff>487680</xdr:colOff>
      <xdr:row>48</xdr:row>
      <xdr:rowOff>83820</xdr:rowOff>
    </xdr:to>
    <xdr:graphicFrame macro="">
      <xdr:nvGraphicFramePr>
        <xdr:cNvPr id="77" name="Chart 76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51</xdr:col>
      <xdr:colOff>198120</xdr:colOff>
      <xdr:row>48</xdr:row>
      <xdr:rowOff>175260</xdr:rowOff>
    </xdr:from>
    <xdr:to>
      <xdr:col>58</xdr:col>
      <xdr:colOff>502920</xdr:colOff>
      <xdr:row>63</xdr:row>
      <xdr:rowOff>175260</xdr:rowOff>
    </xdr:to>
    <xdr:graphicFrame macro="">
      <xdr:nvGraphicFramePr>
        <xdr:cNvPr id="78" name="Chart 77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51</xdr:col>
      <xdr:colOff>274320</xdr:colOff>
      <xdr:row>64</xdr:row>
      <xdr:rowOff>144780</xdr:rowOff>
    </xdr:from>
    <xdr:to>
      <xdr:col>58</xdr:col>
      <xdr:colOff>579120</xdr:colOff>
      <xdr:row>79</xdr:row>
      <xdr:rowOff>144780</xdr:rowOff>
    </xdr:to>
    <xdr:graphicFrame macro="">
      <xdr:nvGraphicFramePr>
        <xdr:cNvPr id="79" name="Chart 78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51</xdr:col>
      <xdr:colOff>243840</xdr:colOff>
      <xdr:row>80</xdr:row>
      <xdr:rowOff>68580</xdr:rowOff>
    </xdr:from>
    <xdr:to>
      <xdr:col>58</xdr:col>
      <xdr:colOff>548640</xdr:colOff>
      <xdr:row>95</xdr:row>
      <xdr:rowOff>68580</xdr:rowOff>
    </xdr:to>
    <xdr:graphicFrame macro="">
      <xdr:nvGraphicFramePr>
        <xdr:cNvPr id="80" name="Chart 79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51</xdr:col>
      <xdr:colOff>289560</xdr:colOff>
      <xdr:row>95</xdr:row>
      <xdr:rowOff>160020</xdr:rowOff>
    </xdr:from>
    <xdr:to>
      <xdr:col>58</xdr:col>
      <xdr:colOff>594360</xdr:colOff>
      <xdr:row>110</xdr:row>
      <xdr:rowOff>160020</xdr:rowOff>
    </xdr:to>
    <xdr:graphicFrame macro="">
      <xdr:nvGraphicFramePr>
        <xdr:cNvPr id="81" name="Chart 80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51</xdr:col>
      <xdr:colOff>198120</xdr:colOff>
      <xdr:row>111</xdr:row>
      <xdr:rowOff>144780</xdr:rowOff>
    </xdr:from>
    <xdr:to>
      <xdr:col>58</xdr:col>
      <xdr:colOff>502920</xdr:colOff>
      <xdr:row>126</xdr:row>
      <xdr:rowOff>144780</xdr:rowOff>
    </xdr:to>
    <xdr:graphicFrame macro="">
      <xdr:nvGraphicFramePr>
        <xdr:cNvPr id="82" name="Chart 81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51</xdr:col>
      <xdr:colOff>259080</xdr:colOff>
      <xdr:row>127</xdr:row>
      <xdr:rowOff>68580</xdr:rowOff>
    </xdr:from>
    <xdr:to>
      <xdr:col>58</xdr:col>
      <xdr:colOff>563880</xdr:colOff>
      <xdr:row>142</xdr:row>
      <xdr:rowOff>68580</xdr:rowOff>
    </xdr:to>
    <xdr:graphicFrame macro="">
      <xdr:nvGraphicFramePr>
        <xdr:cNvPr id="83" name="Chart 82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51</xdr:col>
      <xdr:colOff>198120</xdr:colOff>
      <xdr:row>143</xdr:row>
      <xdr:rowOff>38100</xdr:rowOff>
    </xdr:from>
    <xdr:to>
      <xdr:col>58</xdr:col>
      <xdr:colOff>502920</xdr:colOff>
      <xdr:row>158</xdr:row>
      <xdr:rowOff>38100</xdr:rowOff>
    </xdr:to>
    <xdr:graphicFrame macro="">
      <xdr:nvGraphicFramePr>
        <xdr:cNvPr id="84" name="Chart 83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51</xdr:col>
      <xdr:colOff>304800</xdr:colOff>
      <xdr:row>158</xdr:row>
      <xdr:rowOff>7620</xdr:rowOff>
    </xdr:from>
    <xdr:to>
      <xdr:col>59</xdr:col>
      <xdr:colOff>0</xdr:colOff>
      <xdr:row>173</xdr:row>
      <xdr:rowOff>7620</xdr:rowOff>
    </xdr:to>
    <xdr:graphicFrame macro="">
      <xdr:nvGraphicFramePr>
        <xdr:cNvPr id="85" name="Chart 84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51</xdr:col>
      <xdr:colOff>45720</xdr:colOff>
      <xdr:row>173</xdr:row>
      <xdr:rowOff>114300</xdr:rowOff>
    </xdr:from>
    <xdr:to>
      <xdr:col>58</xdr:col>
      <xdr:colOff>350520</xdr:colOff>
      <xdr:row>188</xdr:row>
      <xdr:rowOff>114300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59</xdr:col>
      <xdr:colOff>30480</xdr:colOff>
      <xdr:row>1</xdr:row>
      <xdr:rowOff>60960</xdr:rowOff>
    </xdr:from>
    <xdr:to>
      <xdr:col>66</xdr:col>
      <xdr:colOff>335280</xdr:colOff>
      <xdr:row>16</xdr:row>
      <xdr:rowOff>60960</xdr:rowOff>
    </xdr:to>
    <xdr:graphicFrame macro="">
      <xdr:nvGraphicFramePr>
        <xdr:cNvPr id="87" name="Chart 86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59</xdr:col>
      <xdr:colOff>60960</xdr:colOff>
      <xdr:row>16</xdr:row>
      <xdr:rowOff>129540</xdr:rowOff>
    </xdr:from>
    <xdr:to>
      <xdr:col>66</xdr:col>
      <xdr:colOff>365760</xdr:colOff>
      <xdr:row>31</xdr:row>
      <xdr:rowOff>129540</xdr:rowOff>
    </xdr:to>
    <xdr:graphicFrame macro="">
      <xdr:nvGraphicFramePr>
        <xdr:cNvPr id="88" name="Chart 87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59</xdr:col>
      <xdr:colOff>182880</xdr:colOff>
      <xdr:row>33</xdr:row>
      <xdr:rowOff>83820</xdr:rowOff>
    </xdr:from>
    <xdr:to>
      <xdr:col>66</xdr:col>
      <xdr:colOff>487680</xdr:colOff>
      <xdr:row>48</xdr:row>
      <xdr:rowOff>83820</xdr:rowOff>
    </xdr:to>
    <xdr:graphicFrame macro="">
      <xdr:nvGraphicFramePr>
        <xdr:cNvPr id="89" name="Chart 88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59</xdr:col>
      <xdr:colOff>198120</xdr:colOff>
      <xdr:row>48</xdr:row>
      <xdr:rowOff>175260</xdr:rowOff>
    </xdr:from>
    <xdr:to>
      <xdr:col>66</xdr:col>
      <xdr:colOff>502920</xdr:colOff>
      <xdr:row>63</xdr:row>
      <xdr:rowOff>175260</xdr:rowOff>
    </xdr:to>
    <xdr:graphicFrame macro="">
      <xdr:nvGraphicFramePr>
        <xdr:cNvPr id="90" name="Chart 89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59</xdr:col>
      <xdr:colOff>274320</xdr:colOff>
      <xdr:row>64</xdr:row>
      <xdr:rowOff>144780</xdr:rowOff>
    </xdr:from>
    <xdr:to>
      <xdr:col>66</xdr:col>
      <xdr:colOff>579120</xdr:colOff>
      <xdr:row>79</xdr:row>
      <xdr:rowOff>144780</xdr:rowOff>
    </xdr:to>
    <xdr:graphicFrame macro="">
      <xdr:nvGraphicFramePr>
        <xdr:cNvPr id="91" name="Chart 90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59</xdr:col>
      <xdr:colOff>60960</xdr:colOff>
      <xdr:row>79</xdr:row>
      <xdr:rowOff>83820</xdr:rowOff>
    </xdr:from>
    <xdr:to>
      <xdr:col>66</xdr:col>
      <xdr:colOff>365760</xdr:colOff>
      <xdr:row>94</xdr:row>
      <xdr:rowOff>83820</xdr:rowOff>
    </xdr:to>
    <xdr:graphicFrame macro="">
      <xdr:nvGraphicFramePr>
        <xdr:cNvPr id="92" name="Chart 91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59</xdr:col>
      <xdr:colOff>289560</xdr:colOff>
      <xdr:row>95</xdr:row>
      <xdr:rowOff>160020</xdr:rowOff>
    </xdr:from>
    <xdr:to>
      <xdr:col>66</xdr:col>
      <xdr:colOff>594360</xdr:colOff>
      <xdr:row>110</xdr:row>
      <xdr:rowOff>160020</xdr:rowOff>
    </xdr:to>
    <xdr:graphicFrame macro="">
      <xdr:nvGraphicFramePr>
        <xdr:cNvPr id="93" name="Chart 92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59</xdr:col>
      <xdr:colOff>198120</xdr:colOff>
      <xdr:row>111</xdr:row>
      <xdr:rowOff>144780</xdr:rowOff>
    </xdr:from>
    <xdr:to>
      <xdr:col>66</xdr:col>
      <xdr:colOff>502920</xdr:colOff>
      <xdr:row>126</xdr:row>
      <xdr:rowOff>144780</xdr:rowOff>
    </xdr:to>
    <xdr:graphicFrame macro="">
      <xdr:nvGraphicFramePr>
        <xdr:cNvPr id="94" name="Chart 93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59</xdr:col>
      <xdr:colOff>259080</xdr:colOff>
      <xdr:row>127</xdr:row>
      <xdr:rowOff>68580</xdr:rowOff>
    </xdr:from>
    <xdr:to>
      <xdr:col>66</xdr:col>
      <xdr:colOff>563880</xdr:colOff>
      <xdr:row>142</xdr:row>
      <xdr:rowOff>68580</xdr:rowOff>
    </xdr:to>
    <xdr:graphicFrame macro="">
      <xdr:nvGraphicFramePr>
        <xdr:cNvPr id="95" name="Chart 94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59</xdr:col>
      <xdr:colOff>198120</xdr:colOff>
      <xdr:row>143</xdr:row>
      <xdr:rowOff>38100</xdr:rowOff>
    </xdr:from>
    <xdr:to>
      <xdr:col>66</xdr:col>
      <xdr:colOff>502920</xdr:colOff>
      <xdr:row>158</xdr:row>
      <xdr:rowOff>38100</xdr:rowOff>
    </xdr:to>
    <xdr:graphicFrame macro="">
      <xdr:nvGraphicFramePr>
        <xdr:cNvPr id="96" name="Chart 95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59</xdr:col>
      <xdr:colOff>304800</xdr:colOff>
      <xdr:row>158</xdr:row>
      <xdr:rowOff>7620</xdr:rowOff>
    </xdr:from>
    <xdr:to>
      <xdr:col>67</xdr:col>
      <xdr:colOff>0</xdr:colOff>
      <xdr:row>173</xdr:row>
      <xdr:rowOff>7620</xdr:rowOff>
    </xdr:to>
    <xdr:graphicFrame macro="">
      <xdr:nvGraphicFramePr>
        <xdr:cNvPr id="97" name="Chart 96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59</xdr:col>
      <xdr:colOff>45720</xdr:colOff>
      <xdr:row>173</xdr:row>
      <xdr:rowOff>114300</xdr:rowOff>
    </xdr:from>
    <xdr:to>
      <xdr:col>66</xdr:col>
      <xdr:colOff>350520</xdr:colOff>
      <xdr:row>188</xdr:row>
      <xdr:rowOff>114300</xdr:rowOff>
    </xdr:to>
    <xdr:graphicFrame macro="">
      <xdr:nvGraphicFramePr>
        <xdr:cNvPr id="98" name="Chart 97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67</xdr:col>
      <xdr:colOff>30480</xdr:colOff>
      <xdr:row>1</xdr:row>
      <xdr:rowOff>60960</xdr:rowOff>
    </xdr:from>
    <xdr:to>
      <xdr:col>74</xdr:col>
      <xdr:colOff>335280</xdr:colOff>
      <xdr:row>16</xdr:row>
      <xdr:rowOff>60960</xdr:rowOff>
    </xdr:to>
    <xdr:graphicFrame macro="">
      <xdr:nvGraphicFramePr>
        <xdr:cNvPr id="99" name="Chart 98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67</xdr:col>
      <xdr:colOff>60960</xdr:colOff>
      <xdr:row>16</xdr:row>
      <xdr:rowOff>129540</xdr:rowOff>
    </xdr:from>
    <xdr:to>
      <xdr:col>74</xdr:col>
      <xdr:colOff>365760</xdr:colOff>
      <xdr:row>31</xdr:row>
      <xdr:rowOff>129540</xdr:rowOff>
    </xdr:to>
    <xdr:graphicFrame macro="">
      <xdr:nvGraphicFramePr>
        <xdr:cNvPr id="100" name="Chart 99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67</xdr:col>
      <xdr:colOff>182880</xdr:colOff>
      <xdr:row>33</xdr:row>
      <xdr:rowOff>83820</xdr:rowOff>
    </xdr:from>
    <xdr:to>
      <xdr:col>74</xdr:col>
      <xdr:colOff>487680</xdr:colOff>
      <xdr:row>48</xdr:row>
      <xdr:rowOff>83820</xdr:rowOff>
    </xdr:to>
    <xdr:graphicFrame macro="">
      <xdr:nvGraphicFramePr>
        <xdr:cNvPr id="101" name="Chart 100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67</xdr:col>
      <xdr:colOff>198120</xdr:colOff>
      <xdr:row>48</xdr:row>
      <xdr:rowOff>175260</xdr:rowOff>
    </xdr:from>
    <xdr:to>
      <xdr:col>74</xdr:col>
      <xdr:colOff>502920</xdr:colOff>
      <xdr:row>63</xdr:row>
      <xdr:rowOff>175260</xdr:rowOff>
    </xdr:to>
    <xdr:graphicFrame macro="">
      <xdr:nvGraphicFramePr>
        <xdr:cNvPr id="102" name="Chart 101">
          <a:extLs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67</xdr:col>
      <xdr:colOff>274320</xdr:colOff>
      <xdr:row>64</xdr:row>
      <xdr:rowOff>144780</xdr:rowOff>
    </xdr:from>
    <xdr:to>
      <xdr:col>74</xdr:col>
      <xdr:colOff>579120</xdr:colOff>
      <xdr:row>79</xdr:row>
      <xdr:rowOff>144780</xdr:rowOff>
    </xdr:to>
    <xdr:graphicFrame macro="">
      <xdr:nvGraphicFramePr>
        <xdr:cNvPr id="103" name="Chart 102">
          <a:extLs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67</xdr:col>
      <xdr:colOff>243840</xdr:colOff>
      <xdr:row>80</xdr:row>
      <xdr:rowOff>68580</xdr:rowOff>
    </xdr:from>
    <xdr:to>
      <xdr:col>74</xdr:col>
      <xdr:colOff>548640</xdr:colOff>
      <xdr:row>95</xdr:row>
      <xdr:rowOff>68580</xdr:rowOff>
    </xdr:to>
    <xdr:graphicFrame macro="">
      <xdr:nvGraphicFramePr>
        <xdr:cNvPr id="104" name="Chart 103">
          <a:extLs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67</xdr:col>
      <xdr:colOff>289560</xdr:colOff>
      <xdr:row>95</xdr:row>
      <xdr:rowOff>160020</xdr:rowOff>
    </xdr:from>
    <xdr:to>
      <xdr:col>74</xdr:col>
      <xdr:colOff>594360</xdr:colOff>
      <xdr:row>110</xdr:row>
      <xdr:rowOff>160020</xdr:rowOff>
    </xdr:to>
    <xdr:graphicFrame macro="">
      <xdr:nvGraphicFramePr>
        <xdr:cNvPr id="105" name="Chart 104">
          <a:extLs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67</xdr:col>
      <xdr:colOff>198120</xdr:colOff>
      <xdr:row>111</xdr:row>
      <xdr:rowOff>144780</xdr:rowOff>
    </xdr:from>
    <xdr:to>
      <xdr:col>74</xdr:col>
      <xdr:colOff>502920</xdr:colOff>
      <xdr:row>126</xdr:row>
      <xdr:rowOff>144780</xdr:rowOff>
    </xdr:to>
    <xdr:graphicFrame macro="">
      <xdr:nvGraphicFramePr>
        <xdr:cNvPr id="106" name="Chart 105">
          <a:extLs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67</xdr:col>
      <xdr:colOff>259080</xdr:colOff>
      <xdr:row>127</xdr:row>
      <xdr:rowOff>68580</xdr:rowOff>
    </xdr:from>
    <xdr:to>
      <xdr:col>74</xdr:col>
      <xdr:colOff>563880</xdr:colOff>
      <xdr:row>142</xdr:row>
      <xdr:rowOff>68580</xdr:rowOff>
    </xdr:to>
    <xdr:graphicFrame macro="">
      <xdr:nvGraphicFramePr>
        <xdr:cNvPr id="107" name="Chart 106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67</xdr:col>
      <xdr:colOff>198120</xdr:colOff>
      <xdr:row>143</xdr:row>
      <xdr:rowOff>38100</xdr:rowOff>
    </xdr:from>
    <xdr:to>
      <xdr:col>74</xdr:col>
      <xdr:colOff>502920</xdr:colOff>
      <xdr:row>158</xdr:row>
      <xdr:rowOff>38100</xdr:rowOff>
    </xdr:to>
    <xdr:graphicFrame macro="">
      <xdr:nvGraphicFramePr>
        <xdr:cNvPr id="108" name="Chart 107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67</xdr:col>
      <xdr:colOff>304800</xdr:colOff>
      <xdr:row>158</xdr:row>
      <xdr:rowOff>7620</xdr:rowOff>
    </xdr:from>
    <xdr:to>
      <xdr:col>75</xdr:col>
      <xdr:colOff>0</xdr:colOff>
      <xdr:row>173</xdr:row>
      <xdr:rowOff>7620</xdr:rowOff>
    </xdr:to>
    <xdr:graphicFrame macro="">
      <xdr:nvGraphicFramePr>
        <xdr:cNvPr id="109" name="Chart 108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67</xdr:col>
      <xdr:colOff>45720</xdr:colOff>
      <xdr:row>173</xdr:row>
      <xdr:rowOff>114300</xdr:rowOff>
    </xdr:from>
    <xdr:to>
      <xdr:col>74</xdr:col>
      <xdr:colOff>350520</xdr:colOff>
      <xdr:row>188</xdr:row>
      <xdr:rowOff>114300</xdr:rowOff>
    </xdr:to>
    <xdr:graphicFrame macro="">
      <xdr:nvGraphicFramePr>
        <xdr:cNvPr id="110" name="Chart 109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142875</xdr:rowOff>
    </xdr:from>
    <xdr:to>
      <xdr:col>5</xdr:col>
      <xdr:colOff>542925</xdr:colOff>
      <xdr:row>31</xdr:row>
      <xdr:rowOff>127907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573405</xdr:colOff>
      <xdr:row>18</xdr:row>
      <xdr:rowOff>99060</xdr:rowOff>
    </xdr:from>
    <xdr:to>
      <xdr:col>11</xdr:col>
      <xdr:colOff>506730</xdr:colOff>
      <xdr:row>31</xdr:row>
      <xdr:rowOff>84092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106680</xdr:colOff>
      <xdr:row>18</xdr:row>
      <xdr:rowOff>76744</xdr:rowOff>
    </xdr:from>
    <xdr:to>
      <xdr:col>18</xdr:col>
      <xdr:colOff>40005</xdr:colOff>
      <xdr:row>31</xdr:row>
      <xdr:rowOff>61776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</xdr:colOff>
      <xdr:row>14</xdr:row>
      <xdr:rowOff>75828</xdr:rowOff>
    </xdr:from>
    <xdr:to>
      <xdr:col>6</xdr:col>
      <xdr:colOff>586740</xdr:colOff>
      <xdr:row>29</xdr:row>
      <xdr:rowOff>68852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340995</xdr:colOff>
      <xdr:row>14</xdr:row>
      <xdr:rowOff>118010</xdr:rowOff>
    </xdr:from>
    <xdr:to>
      <xdr:col>13</xdr:col>
      <xdr:colOff>260985</xdr:colOff>
      <xdr:row>29</xdr:row>
      <xdr:rowOff>111034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108585</xdr:colOff>
      <xdr:row>14</xdr:row>
      <xdr:rowOff>152400</xdr:rowOff>
    </xdr:from>
    <xdr:to>
      <xdr:col>20</xdr:col>
      <xdr:colOff>28575</xdr:colOff>
      <xdr:row>29</xdr:row>
      <xdr:rowOff>147502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17</xdr:row>
      <xdr:rowOff>93345</xdr:rowOff>
    </xdr:from>
    <xdr:to>
      <xdr:col>5</xdr:col>
      <xdr:colOff>601980</xdr:colOff>
      <xdr:row>31</xdr:row>
      <xdr:rowOff>95522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22860</xdr:colOff>
      <xdr:row>16</xdr:row>
      <xdr:rowOff>171722</xdr:rowOff>
    </xdr:from>
    <xdr:to>
      <xdr:col>12</xdr:col>
      <xdr:colOff>15240</xdr:colOff>
      <xdr:row>30</xdr:row>
      <xdr:rowOff>173899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594360</xdr:colOff>
      <xdr:row>16</xdr:row>
      <xdr:rowOff>69396</xdr:rowOff>
    </xdr:from>
    <xdr:to>
      <xdr:col>17</xdr:col>
      <xdr:colOff>586740</xdr:colOff>
      <xdr:row>30</xdr:row>
      <xdr:rowOff>71574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</xdr:row>
      <xdr:rowOff>159898</xdr:rowOff>
    </xdr:from>
    <xdr:to>
      <xdr:col>10</xdr:col>
      <xdr:colOff>344600</xdr:colOff>
      <xdr:row>33</xdr:row>
      <xdr:rowOff>76201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215265</xdr:colOff>
      <xdr:row>16</xdr:row>
      <xdr:rowOff>74445</xdr:rowOff>
    </xdr:from>
    <xdr:to>
      <xdr:col>16</xdr:col>
      <xdr:colOff>559865</xdr:colOff>
      <xdr:row>32</xdr:row>
      <xdr:rowOff>171723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360044</xdr:colOff>
      <xdr:row>16</xdr:row>
      <xdr:rowOff>85725</xdr:rowOff>
    </xdr:from>
    <xdr:to>
      <xdr:col>26</xdr:col>
      <xdr:colOff>419099</xdr:colOff>
      <xdr:row>33</xdr:row>
      <xdr:rowOff>4355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19</xdr:row>
      <xdr:rowOff>110107</xdr:rowOff>
    </xdr:from>
    <xdr:to>
      <xdr:col>7</xdr:col>
      <xdr:colOff>61069</xdr:colOff>
      <xdr:row>35</xdr:row>
      <xdr:rowOff>143149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358139</xdr:colOff>
      <xdr:row>19</xdr:row>
      <xdr:rowOff>167530</xdr:rowOff>
    </xdr:from>
    <xdr:to>
      <xdr:col>13</xdr:col>
      <xdr:colOff>419208</xdr:colOff>
      <xdr:row>36</xdr:row>
      <xdr:rowOff>19597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13</xdr:col>
      <xdr:colOff>255270</xdr:colOff>
      <xdr:row>19</xdr:row>
      <xdr:rowOff>133350</xdr:rowOff>
    </xdr:from>
    <xdr:to>
      <xdr:col>20</xdr:col>
      <xdr:colOff>476250</xdr:colOff>
      <xdr:row>36</xdr:row>
      <xdr:rowOff>9525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16</xdr:row>
      <xdr:rowOff>104386</xdr:rowOff>
    </xdr:from>
    <xdr:to>
      <xdr:col>8</xdr:col>
      <xdr:colOff>177164</xdr:colOff>
      <xdr:row>32</xdr:row>
      <xdr:rowOff>47897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133349</xdr:colOff>
      <xdr:row>16</xdr:row>
      <xdr:rowOff>137315</xdr:rowOff>
    </xdr:from>
    <xdr:to>
      <xdr:col>16</xdr:col>
      <xdr:colOff>310514</xdr:colOff>
      <xdr:row>32</xdr:row>
      <xdr:rowOff>80826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365759</xdr:colOff>
      <xdr:row>17</xdr:row>
      <xdr:rowOff>9525</xdr:rowOff>
    </xdr:from>
    <xdr:to>
      <xdr:col>23</xdr:col>
      <xdr:colOff>542924</xdr:colOff>
      <xdr:row>32</xdr:row>
      <xdr:rowOff>136071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13</xdr:row>
      <xdr:rowOff>133350</xdr:rowOff>
    </xdr:from>
    <xdr:to>
      <xdr:col>10</xdr:col>
      <xdr:colOff>572014</xdr:colOff>
      <xdr:row>27</xdr:row>
      <xdr:rowOff>88280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451485</xdr:colOff>
      <xdr:row>13</xdr:row>
      <xdr:rowOff>114301</xdr:rowOff>
    </xdr:from>
    <xdr:to>
      <xdr:col>20</xdr:col>
      <xdr:colOff>447675</xdr:colOff>
      <xdr:row>28</xdr:row>
      <xdr:rowOff>36468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228600</xdr:colOff>
      <xdr:row>16</xdr:row>
      <xdr:rowOff>7620</xdr:rowOff>
    </xdr:from>
    <xdr:to>
      <xdr:col>6</xdr:col>
      <xdr:colOff>160020</xdr:colOff>
      <xdr:row>30</xdr:row>
      <xdr:rowOff>30752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280035</xdr:colOff>
      <xdr:row>14</xdr:row>
      <xdr:rowOff>143147</xdr:rowOff>
    </xdr:from>
    <xdr:to>
      <xdr:col>12</xdr:col>
      <xdr:colOff>211455</xdr:colOff>
      <xdr:row>28</xdr:row>
      <xdr:rowOff>168184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25</xdr:col>
      <xdr:colOff>346392</xdr:colOff>
      <xdr:row>10</xdr:row>
      <xdr:rowOff>79647</xdr:rowOff>
    </xdr:from>
    <xdr:to>
      <xdr:col>31</xdr:col>
      <xdr:colOff>277812</xdr:colOff>
      <xdr:row>24</xdr:row>
      <xdr:rowOff>104684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6</xdr:col>
      <xdr:colOff>367937</xdr:colOff>
      <xdr:row>15</xdr:row>
      <xdr:rowOff>4006</xdr:rowOff>
    </xdr:from>
    <xdr:to>
      <xdr:col>15</xdr:col>
      <xdr:colOff>138332</xdr:colOff>
      <xdr:row>28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30</xdr:row>
      <xdr:rowOff>142874</xdr:rowOff>
    </xdr:from>
    <xdr:to>
      <xdr:col>5</xdr:col>
      <xdr:colOff>495300</xdr:colOff>
      <xdr:row>45</xdr:row>
      <xdr:rowOff>175532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</xdr:col>
      <xdr:colOff>582930</xdr:colOff>
      <xdr:row>34</xdr:row>
      <xdr:rowOff>99059</xdr:rowOff>
    </xdr:from>
    <xdr:to>
      <xdr:col>11</xdr:col>
      <xdr:colOff>468630</xdr:colOff>
      <xdr:row>49</xdr:row>
      <xdr:rowOff>131717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161925</xdr:colOff>
      <xdr:row>32</xdr:row>
      <xdr:rowOff>2178</xdr:rowOff>
    </xdr:from>
    <xdr:to>
      <xdr:col>18</xdr:col>
      <xdr:colOff>47625</xdr:colOff>
      <xdr:row>47</xdr:row>
      <xdr:rowOff>34835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15</xdr:row>
      <xdr:rowOff>9525</xdr:rowOff>
    </xdr:from>
    <xdr:to>
      <xdr:col>5</xdr:col>
      <xdr:colOff>581025</xdr:colOff>
      <xdr:row>27</xdr:row>
      <xdr:rowOff>38100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207645</xdr:colOff>
      <xdr:row>16</xdr:row>
      <xdr:rowOff>29119</xdr:rowOff>
    </xdr:from>
    <xdr:to>
      <xdr:col>7</xdr:col>
      <xdr:colOff>247651</xdr:colOff>
      <xdr:row>28</xdr:row>
      <xdr:rowOff>133350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15</xdr:row>
      <xdr:rowOff>66676</xdr:rowOff>
    </xdr:from>
    <xdr:to>
      <xdr:col>5</xdr:col>
      <xdr:colOff>581025</xdr:colOff>
      <xdr:row>31</xdr:row>
      <xdr:rowOff>32658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</xdr:col>
      <xdr:colOff>563880</xdr:colOff>
      <xdr:row>15</xdr:row>
      <xdr:rowOff>80011</xdr:rowOff>
    </xdr:from>
    <xdr:to>
      <xdr:col>11</xdr:col>
      <xdr:colOff>535305</xdr:colOff>
      <xdr:row>31</xdr:row>
      <xdr:rowOff>45993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12</xdr:col>
      <xdr:colOff>150495</xdr:colOff>
      <xdr:row>16</xdr:row>
      <xdr:rowOff>150813</xdr:rowOff>
    </xdr:from>
    <xdr:to>
      <xdr:col>18</xdr:col>
      <xdr:colOff>121920</xdr:colOff>
      <xdr:row>31</xdr:row>
      <xdr:rowOff>117022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6</xdr:col>
      <xdr:colOff>11430</xdr:colOff>
      <xdr:row>14</xdr:row>
      <xdr:rowOff>32385</xdr:rowOff>
    </xdr:from>
    <xdr:to>
      <xdr:col>11</xdr:col>
      <xdr:colOff>592455</xdr:colOff>
      <xdr:row>26</xdr:row>
      <xdr:rowOff>60960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127000</xdr:rowOff>
    </xdr:from>
    <xdr:to>
      <xdr:col>4</xdr:col>
      <xdr:colOff>296333</xdr:colOff>
      <xdr:row>41</xdr:row>
      <xdr:rowOff>15724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xmlns="" id="{00000000-0008-0000-03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377614</xdr:colOff>
      <xdr:row>27</xdr:row>
      <xdr:rowOff>145627</xdr:rowOff>
    </xdr:from>
    <xdr:to>
      <xdr:col>10</xdr:col>
      <xdr:colOff>16933</xdr:colOff>
      <xdr:row>40</xdr:row>
      <xdr:rowOff>143933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xmlns="" id="{00000000-0008-0000-0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546947</xdr:colOff>
      <xdr:row>27</xdr:row>
      <xdr:rowOff>176228</xdr:rowOff>
    </xdr:from>
    <xdr:to>
      <xdr:col>16</xdr:col>
      <xdr:colOff>203200</xdr:colOff>
      <xdr:row>41</xdr:row>
      <xdr:rowOff>25401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xmlns="" id="{00000000-0008-0000-03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24</xdr:row>
      <xdr:rowOff>186266</xdr:rowOff>
    </xdr:from>
    <xdr:to>
      <xdr:col>5</xdr:col>
      <xdr:colOff>84667</xdr:colOff>
      <xdr:row>38</xdr:row>
      <xdr:rowOff>58056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513080</xdr:colOff>
      <xdr:row>26</xdr:row>
      <xdr:rowOff>52494</xdr:rowOff>
    </xdr:from>
    <xdr:to>
      <xdr:col>9</xdr:col>
      <xdr:colOff>597747</xdr:colOff>
      <xdr:row>39</xdr:row>
      <xdr:rowOff>110550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409786</xdr:colOff>
      <xdr:row>26</xdr:row>
      <xdr:rowOff>13668</xdr:rowOff>
    </xdr:from>
    <xdr:to>
      <xdr:col>16</xdr:col>
      <xdr:colOff>16933</xdr:colOff>
      <xdr:row>39</xdr:row>
      <xdr:rowOff>127000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76200</xdr:colOff>
      <xdr:row>13</xdr:row>
      <xdr:rowOff>8467</xdr:rowOff>
    </xdr:from>
    <xdr:to>
      <xdr:col>6</xdr:col>
      <xdr:colOff>440266</xdr:colOff>
      <xdr:row>26</xdr:row>
      <xdr:rowOff>135468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199813</xdr:colOff>
      <xdr:row>14</xdr:row>
      <xdr:rowOff>17418</xdr:rowOff>
    </xdr:from>
    <xdr:to>
      <xdr:col>12</xdr:col>
      <xdr:colOff>563879</xdr:colOff>
      <xdr:row>27</xdr:row>
      <xdr:rowOff>144418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xmlns="" id="{00000000-0008-0000-0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467359</xdr:colOff>
      <xdr:row>12</xdr:row>
      <xdr:rowOff>179652</xdr:rowOff>
    </xdr:from>
    <xdr:to>
      <xdr:col>20</xdr:col>
      <xdr:colOff>22327</xdr:colOff>
      <xdr:row>29</xdr:row>
      <xdr:rowOff>143934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21</xdr:row>
      <xdr:rowOff>53340</xdr:rowOff>
    </xdr:from>
    <xdr:to>
      <xdr:col>4</xdr:col>
      <xdr:colOff>487680</xdr:colOff>
      <xdr:row>35</xdr:row>
      <xdr:rowOff>139337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434340</xdr:colOff>
      <xdr:row>21</xdr:row>
      <xdr:rowOff>139337</xdr:rowOff>
    </xdr:from>
    <xdr:to>
      <xdr:col>9</xdr:col>
      <xdr:colOff>312420</xdr:colOff>
      <xdr:row>36</xdr:row>
      <xdr:rowOff>42454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355601</xdr:colOff>
      <xdr:row>21</xdr:row>
      <xdr:rowOff>135467</xdr:rowOff>
    </xdr:from>
    <xdr:to>
      <xdr:col>16</xdr:col>
      <xdr:colOff>33867</xdr:colOff>
      <xdr:row>36</xdr:row>
      <xdr:rowOff>100391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13</xdr:row>
      <xdr:rowOff>76201</xdr:rowOff>
    </xdr:from>
    <xdr:to>
      <xdr:col>7</xdr:col>
      <xdr:colOff>42332</xdr:colOff>
      <xdr:row>29</xdr:row>
      <xdr:rowOff>5565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487680</xdr:colOff>
      <xdr:row>13</xdr:row>
      <xdr:rowOff>171147</xdr:rowOff>
    </xdr:from>
    <xdr:to>
      <xdr:col>9</xdr:col>
      <xdr:colOff>342900</xdr:colOff>
      <xdr:row>29</xdr:row>
      <xdr:rowOff>55638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381000</xdr:colOff>
      <xdr:row>13</xdr:row>
      <xdr:rowOff>174897</xdr:rowOff>
    </xdr:from>
    <xdr:to>
      <xdr:col>15</xdr:col>
      <xdr:colOff>541020</xdr:colOff>
      <xdr:row>26</xdr:row>
      <xdr:rowOff>142241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15</xdr:row>
      <xdr:rowOff>56726</xdr:rowOff>
    </xdr:from>
    <xdr:to>
      <xdr:col>5</xdr:col>
      <xdr:colOff>223521</xdr:colOff>
      <xdr:row>29</xdr:row>
      <xdr:rowOff>20804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428412</xdr:colOff>
      <xdr:row>15</xdr:row>
      <xdr:rowOff>91077</xdr:rowOff>
    </xdr:from>
    <xdr:to>
      <xdr:col>10</xdr:col>
      <xdr:colOff>42333</xdr:colOff>
      <xdr:row>29</xdr:row>
      <xdr:rowOff>55155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3387</xdr:colOff>
      <xdr:row>15</xdr:row>
      <xdr:rowOff>54186</xdr:rowOff>
    </xdr:from>
    <xdr:to>
      <xdr:col>16</xdr:col>
      <xdr:colOff>450874</xdr:colOff>
      <xdr:row>28</xdr:row>
      <xdr:rowOff>79223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20</xdr:row>
      <xdr:rowOff>102448</xdr:rowOff>
    </xdr:from>
    <xdr:to>
      <xdr:col>4</xdr:col>
      <xdr:colOff>289560</xdr:colOff>
      <xdr:row>34</xdr:row>
      <xdr:rowOff>97005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11853</xdr:colOff>
      <xdr:row>16</xdr:row>
      <xdr:rowOff>101238</xdr:rowOff>
    </xdr:from>
    <xdr:to>
      <xdr:col>9</xdr:col>
      <xdr:colOff>301413</xdr:colOff>
      <xdr:row>30</xdr:row>
      <xdr:rowOff>95796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558800</xdr:colOff>
      <xdr:row>17</xdr:row>
      <xdr:rowOff>41609</xdr:rowOff>
    </xdr:from>
    <xdr:to>
      <xdr:col>15</xdr:col>
      <xdr:colOff>558800</xdr:colOff>
      <xdr:row>31</xdr:row>
      <xdr:rowOff>44873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19</xdr:row>
      <xdr:rowOff>18586</xdr:rowOff>
    </xdr:from>
    <xdr:to>
      <xdr:col>8</xdr:col>
      <xdr:colOff>42332</xdr:colOff>
      <xdr:row>30</xdr:row>
      <xdr:rowOff>84667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284480</xdr:colOff>
      <xdr:row>19</xdr:row>
      <xdr:rowOff>71165</xdr:rowOff>
    </xdr:from>
    <xdr:to>
      <xdr:col>14</xdr:col>
      <xdr:colOff>243516</xdr:colOff>
      <xdr:row>30</xdr:row>
      <xdr:rowOff>115993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20</xdr:row>
      <xdr:rowOff>118534</xdr:rowOff>
    </xdr:from>
    <xdr:to>
      <xdr:col>17</xdr:col>
      <xdr:colOff>355600</xdr:colOff>
      <xdr:row>32</xdr:row>
      <xdr:rowOff>5081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23</xdr:row>
      <xdr:rowOff>16933</xdr:rowOff>
    </xdr:from>
    <xdr:to>
      <xdr:col>4</xdr:col>
      <xdr:colOff>465667</xdr:colOff>
      <xdr:row>37</xdr:row>
      <xdr:rowOff>134257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</xdr:col>
      <xdr:colOff>439420</xdr:colOff>
      <xdr:row>23</xdr:row>
      <xdr:rowOff>20804</xdr:rowOff>
    </xdr:from>
    <xdr:to>
      <xdr:col>9</xdr:col>
      <xdr:colOff>295487</xdr:colOff>
      <xdr:row>37</xdr:row>
      <xdr:rowOff>138128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387773</xdr:colOff>
      <xdr:row>23</xdr:row>
      <xdr:rowOff>8468</xdr:rowOff>
    </xdr:from>
    <xdr:to>
      <xdr:col>16</xdr:col>
      <xdr:colOff>25399</xdr:colOff>
      <xdr:row>37</xdr:row>
      <xdr:rowOff>166552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84666</xdr:colOff>
      <xdr:row>30</xdr:row>
      <xdr:rowOff>1</xdr:rowOff>
    </xdr:from>
    <xdr:to>
      <xdr:col>5</xdr:col>
      <xdr:colOff>177800</xdr:colOff>
      <xdr:row>41</xdr:row>
      <xdr:rowOff>160868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xmlns="" id="{00000000-0008-0000-03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</xdr:col>
      <xdr:colOff>580812</xdr:colOff>
      <xdr:row>29</xdr:row>
      <xdr:rowOff>120228</xdr:rowOff>
    </xdr:from>
    <xdr:to>
      <xdr:col>10</xdr:col>
      <xdr:colOff>64346</xdr:colOff>
      <xdr:row>41</xdr:row>
      <xdr:rowOff>94828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xmlns="" id="{00000000-0008-0000-03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536787</xdr:colOff>
      <xdr:row>29</xdr:row>
      <xdr:rowOff>103414</xdr:rowOff>
    </xdr:from>
    <xdr:to>
      <xdr:col>16</xdr:col>
      <xdr:colOff>364067</xdr:colOff>
      <xdr:row>43</xdr:row>
      <xdr:rowOff>127000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xmlns="" id="{00000000-0008-0000-03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32</xdr:row>
      <xdr:rowOff>127000</xdr:rowOff>
    </xdr:from>
    <xdr:to>
      <xdr:col>5</xdr:col>
      <xdr:colOff>186267</xdr:colOff>
      <xdr:row>43</xdr:row>
      <xdr:rowOff>76200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xmlns="" id="{00000000-0008-0000-03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301413</xdr:colOff>
      <xdr:row>31</xdr:row>
      <xdr:rowOff>137159</xdr:rowOff>
    </xdr:from>
    <xdr:to>
      <xdr:col>9</xdr:col>
      <xdr:colOff>487680</xdr:colOff>
      <xdr:row>42</xdr:row>
      <xdr:rowOff>86360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xmlns="" id="{00000000-0008-0000-03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10</xdr:col>
      <xdr:colOff>16933</xdr:colOff>
      <xdr:row>40</xdr:row>
      <xdr:rowOff>150344</xdr:rowOff>
    </xdr:from>
    <xdr:to>
      <xdr:col>16</xdr:col>
      <xdr:colOff>524933</xdr:colOff>
      <xdr:row>53</xdr:row>
      <xdr:rowOff>16934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xmlns="" id="{00000000-0008-0000-03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opLeftCell="A100" workbookViewId="0">
      <selection activeCell="D95" sqref="D95"/>
    </sheetView>
  </sheetViews>
  <sheetFormatPr defaultRowHeight="14.4" x14ac:dyDescent="0.3"/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115</v>
      </c>
      <c r="B2" t="s">
        <v>116</v>
      </c>
      <c r="C2" s="1">
        <v>43068.5625</v>
      </c>
      <c r="D2">
        <v>96.9</v>
      </c>
      <c r="E2">
        <v>21.8</v>
      </c>
      <c r="I2">
        <v>400</v>
      </c>
      <c r="J2" s="1">
        <v>43068.5625</v>
      </c>
    </row>
    <row r="3" spans="1:10" x14ac:dyDescent="0.3">
      <c r="A3" t="s">
        <v>115</v>
      </c>
      <c r="B3" t="s">
        <v>117</v>
      </c>
      <c r="C3" s="1">
        <v>43073.583333333299</v>
      </c>
      <c r="D3">
        <v>30.7</v>
      </c>
      <c r="E3">
        <v>18.2</v>
      </c>
      <c r="F3">
        <v>4.0199999999999996</v>
      </c>
      <c r="G3" t="s">
        <v>13</v>
      </c>
      <c r="H3" t="s">
        <v>14</v>
      </c>
      <c r="I3">
        <v>200</v>
      </c>
      <c r="J3" s="1">
        <v>43073.583333333299</v>
      </c>
    </row>
    <row r="4" spans="1:10" x14ac:dyDescent="0.3">
      <c r="A4" t="s">
        <v>115</v>
      </c>
      <c r="B4" t="s">
        <v>118</v>
      </c>
      <c r="C4" s="1">
        <v>43084.53125</v>
      </c>
      <c r="D4">
        <v>30.9</v>
      </c>
      <c r="E4">
        <v>11.6</v>
      </c>
      <c r="F4">
        <v>3.49</v>
      </c>
      <c r="G4" t="s">
        <v>13</v>
      </c>
      <c r="H4" t="s">
        <v>16</v>
      </c>
      <c r="I4">
        <v>200</v>
      </c>
      <c r="J4" s="1">
        <v>43084.53125</v>
      </c>
    </row>
    <row r="5" spans="1:10" x14ac:dyDescent="0.3">
      <c r="A5" t="s">
        <v>115</v>
      </c>
      <c r="B5" t="s">
        <v>119</v>
      </c>
      <c r="C5" s="1">
        <v>43088.489583333299</v>
      </c>
      <c r="D5">
        <v>22.7</v>
      </c>
      <c r="E5">
        <v>15.6</v>
      </c>
      <c r="F5">
        <v>3.48</v>
      </c>
      <c r="G5" t="s">
        <v>13</v>
      </c>
      <c r="H5" t="s">
        <v>16</v>
      </c>
      <c r="I5">
        <v>200</v>
      </c>
      <c r="J5" s="1">
        <v>43088.489583333299</v>
      </c>
    </row>
    <row r="6" spans="1:10" x14ac:dyDescent="0.3">
      <c r="A6" t="s">
        <v>115</v>
      </c>
      <c r="B6" t="s">
        <v>120</v>
      </c>
      <c r="C6" s="1">
        <v>43096.489583333299</v>
      </c>
      <c r="D6">
        <v>19.2</v>
      </c>
      <c r="E6">
        <v>15.9</v>
      </c>
      <c r="H6" t="s">
        <v>19</v>
      </c>
      <c r="I6">
        <v>200</v>
      </c>
      <c r="J6" s="1">
        <v>43096.489583333299</v>
      </c>
    </row>
    <row r="7" spans="1:10" x14ac:dyDescent="0.3">
      <c r="A7" t="s">
        <v>115</v>
      </c>
      <c r="B7" t="s">
        <v>121</v>
      </c>
      <c r="C7" s="1">
        <v>43109.59375</v>
      </c>
      <c r="D7">
        <v>25.9</v>
      </c>
      <c r="E7">
        <v>16</v>
      </c>
      <c r="I7">
        <v>100</v>
      </c>
      <c r="J7" s="1">
        <v>43109.59375</v>
      </c>
    </row>
    <row r="8" spans="1:10" x14ac:dyDescent="0.3">
      <c r="A8" t="s">
        <v>115</v>
      </c>
      <c r="B8" t="s">
        <v>122</v>
      </c>
      <c r="C8" s="1">
        <v>43112.6875</v>
      </c>
      <c r="D8">
        <v>377</v>
      </c>
      <c r="F8">
        <v>5.63</v>
      </c>
      <c r="I8">
        <v>16800.016199999998</v>
      </c>
      <c r="J8" s="1">
        <v>43112.6875</v>
      </c>
    </row>
    <row r="9" spans="1:10" x14ac:dyDescent="0.3">
      <c r="A9" t="s">
        <v>115</v>
      </c>
      <c r="B9" t="s">
        <v>123</v>
      </c>
      <c r="C9" s="1">
        <v>43124.479166666701</v>
      </c>
      <c r="D9">
        <v>154</v>
      </c>
      <c r="E9">
        <v>67.5</v>
      </c>
      <c r="H9" t="s">
        <v>19</v>
      </c>
      <c r="I9">
        <v>9300.0010000000002</v>
      </c>
      <c r="J9" s="1">
        <v>43124.479166666701</v>
      </c>
    </row>
    <row r="10" spans="1:10" x14ac:dyDescent="0.3">
      <c r="A10" t="s">
        <v>115</v>
      </c>
      <c r="B10" t="s">
        <v>124</v>
      </c>
      <c r="C10" s="1">
        <v>43132.479166666701</v>
      </c>
      <c r="D10">
        <v>18.899999999999999</v>
      </c>
      <c r="E10">
        <v>18.899999999999999</v>
      </c>
      <c r="F10">
        <v>2.84</v>
      </c>
      <c r="G10" t="s">
        <v>13</v>
      </c>
      <c r="H10" t="s">
        <v>22</v>
      </c>
      <c r="I10">
        <v>600.00009999999997</v>
      </c>
      <c r="J10" s="1">
        <v>43132.479166666701</v>
      </c>
    </row>
    <row r="11" spans="1:10" x14ac:dyDescent="0.3">
      <c r="A11" t="s">
        <v>115</v>
      </c>
      <c r="B11" t="s">
        <v>125</v>
      </c>
      <c r="C11" s="1">
        <v>43136.489583333299</v>
      </c>
      <c r="D11">
        <v>21.6</v>
      </c>
      <c r="E11">
        <v>19.2</v>
      </c>
      <c r="H11" t="s">
        <v>19</v>
      </c>
      <c r="I11">
        <v>200</v>
      </c>
      <c r="J11" s="1">
        <v>43136.489583333299</v>
      </c>
    </row>
    <row r="12" spans="1:10" x14ac:dyDescent="0.3">
      <c r="A12" t="s">
        <v>115</v>
      </c>
      <c r="B12" t="s">
        <v>126</v>
      </c>
      <c r="C12" s="1">
        <v>43152.458333333299</v>
      </c>
      <c r="D12">
        <v>260.5</v>
      </c>
      <c r="E12">
        <v>82.5</v>
      </c>
      <c r="F12">
        <v>6.04</v>
      </c>
      <c r="I12">
        <v>14500.011500000001</v>
      </c>
      <c r="J12" s="1">
        <v>43152.458333333299</v>
      </c>
    </row>
    <row r="13" spans="1:10" x14ac:dyDescent="0.3">
      <c r="A13" t="s">
        <v>115</v>
      </c>
      <c r="B13" t="s">
        <v>127</v>
      </c>
      <c r="C13" s="1">
        <v>43157.5625</v>
      </c>
      <c r="D13">
        <v>212</v>
      </c>
      <c r="E13">
        <v>53.6</v>
      </c>
      <c r="I13">
        <v>3200.0001999999999</v>
      </c>
      <c r="J13" s="1">
        <v>43157.5625</v>
      </c>
    </row>
    <row r="14" spans="1:10" x14ac:dyDescent="0.3">
      <c r="A14" t="s">
        <v>115</v>
      </c>
      <c r="B14" t="s">
        <v>128</v>
      </c>
      <c r="C14" s="1">
        <v>43168.604166666701</v>
      </c>
      <c r="D14">
        <v>33.299999999999997</v>
      </c>
      <c r="E14">
        <v>17.399999999999999</v>
      </c>
      <c r="F14">
        <v>5.1100000000000003</v>
      </c>
      <c r="I14">
        <v>1200.0001</v>
      </c>
      <c r="J14" s="1">
        <v>43168.604166666701</v>
      </c>
    </row>
    <row r="15" spans="1:10" x14ac:dyDescent="0.3">
      <c r="A15" t="s">
        <v>115</v>
      </c>
      <c r="B15" t="s">
        <v>129</v>
      </c>
      <c r="C15" s="1">
        <v>43181.416666666701</v>
      </c>
      <c r="D15">
        <v>14.6</v>
      </c>
      <c r="E15">
        <v>14</v>
      </c>
      <c r="F15">
        <v>4.49</v>
      </c>
      <c r="I15">
        <v>500</v>
      </c>
      <c r="J15" s="1">
        <v>43181.416666666701</v>
      </c>
    </row>
    <row r="16" spans="1:10" x14ac:dyDescent="0.3">
      <c r="A16" t="s">
        <v>115</v>
      </c>
      <c r="B16" t="s">
        <v>130</v>
      </c>
      <c r="C16" s="1">
        <v>43189.427083333299</v>
      </c>
      <c r="D16">
        <v>708</v>
      </c>
      <c r="E16">
        <v>96.4</v>
      </c>
      <c r="F16">
        <v>10.71</v>
      </c>
      <c r="I16">
        <v>8399.9991000000009</v>
      </c>
      <c r="J16" s="1">
        <v>43189.427083333299</v>
      </c>
    </row>
    <row r="17" spans="1:10" x14ac:dyDescent="0.3">
      <c r="A17" t="s">
        <v>115</v>
      </c>
      <c r="B17" t="s">
        <v>131</v>
      </c>
      <c r="C17" s="1">
        <v>43201.666666666701</v>
      </c>
      <c r="D17">
        <v>17</v>
      </c>
      <c r="E17">
        <v>12.9</v>
      </c>
      <c r="F17">
        <v>4.74</v>
      </c>
      <c r="I17">
        <v>600.00009999999997</v>
      </c>
      <c r="J17" s="1">
        <v>43201.666666666701</v>
      </c>
    </row>
    <row r="18" spans="1:10" x14ac:dyDescent="0.3">
      <c r="A18" t="s">
        <v>132</v>
      </c>
      <c r="B18" t="s">
        <v>133</v>
      </c>
      <c r="C18" s="1">
        <v>43068.572916666701</v>
      </c>
      <c r="D18">
        <v>277.8</v>
      </c>
      <c r="E18">
        <v>125</v>
      </c>
      <c r="I18">
        <v>100</v>
      </c>
      <c r="J18" s="1">
        <v>43068.572916666701</v>
      </c>
    </row>
    <row r="19" spans="1:10" x14ac:dyDescent="0.3">
      <c r="A19" t="s">
        <v>132</v>
      </c>
      <c r="B19" t="s">
        <v>134</v>
      </c>
      <c r="C19" s="1">
        <v>43073.572916666701</v>
      </c>
      <c r="D19">
        <v>64.5</v>
      </c>
      <c r="E19">
        <v>31.1</v>
      </c>
      <c r="F19">
        <v>8.7200000000000006</v>
      </c>
      <c r="G19" t="s">
        <v>13</v>
      </c>
      <c r="H19" t="s">
        <v>14</v>
      </c>
      <c r="I19">
        <v>0</v>
      </c>
      <c r="J19" s="1">
        <v>43073.572916666701</v>
      </c>
    </row>
    <row r="20" spans="1:10" x14ac:dyDescent="0.3">
      <c r="A20" t="s">
        <v>132</v>
      </c>
      <c r="B20" t="s">
        <v>135</v>
      </c>
      <c r="C20" s="1">
        <v>43084.53125</v>
      </c>
      <c r="D20">
        <v>60.3</v>
      </c>
      <c r="E20">
        <v>16.5</v>
      </c>
      <c r="F20">
        <v>9.44</v>
      </c>
      <c r="G20" t="s">
        <v>13</v>
      </c>
      <c r="H20" t="s">
        <v>16</v>
      </c>
      <c r="I20">
        <v>0</v>
      </c>
      <c r="J20" s="1">
        <v>43084.53125</v>
      </c>
    </row>
    <row r="21" spans="1:10" x14ac:dyDescent="0.3">
      <c r="A21" t="s">
        <v>132</v>
      </c>
      <c r="B21" t="s">
        <v>136</v>
      </c>
      <c r="C21" s="1">
        <v>43088.479166666701</v>
      </c>
      <c r="D21">
        <v>33.9</v>
      </c>
      <c r="E21">
        <v>20.9</v>
      </c>
      <c r="F21">
        <v>7.62</v>
      </c>
      <c r="G21" t="s">
        <v>13</v>
      </c>
      <c r="H21" t="s">
        <v>16</v>
      </c>
      <c r="I21">
        <v>100</v>
      </c>
      <c r="J21" s="1">
        <v>43088.479166666701</v>
      </c>
    </row>
    <row r="22" spans="1:10" x14ac:dyDescent="0.3">
      <c r="A22" t="s">
        <v>132</v>
      </c>
      <c r="B22" t="s">
        <v>137</v>
      </c>
      <c r="C22" s="1">
        <v>43096.5</v>
      </c>
      <c r="D22">
        <v>46.4</v>
      </c>
      <c r="E22">
        <v>27.7</v>
      </c>
      <c r="H22" t="s">
        <v>19</v>
      </c>
      <c r="I22">
        <v>0</v>
      </c>
      <c r="J22" s="1">
        <v>43096.5</v>
      </c>
    </row>
    <row r="23" spans="1:10" x14ac:dyDescent="0.3">
      <c r="A23" t="s">
        <v>132</v>
      </c>
      <c r="B23" t="s">
        <v>138</v>
      </c>
      <c r="C23" s="1">
        <v>43109.604166666701</v>
      </c>
      <c r="D23">
        <v>32.5</v>
      </c>
      <c r="E23">
        <v>18.8</v>
      </c>
      <c r="I23">
        <v>0</v>
      </c>
      <c r="J23" s="1">
        <v>43109.604166666701</v>
      </c>
    </row>
    <row r="24" spans="1:10" x14ac:dyDescent="0.3">
      <c r="A24" t="s">
        <v>132</v>
      </c>
      <c r="B24" t="s">
        <v>139</v>
      </c>
      <c r="C24" s="1">
        <v>43112.65625</v>
      </c>
      <c r="D24">
        <v>449</v>
      </c>
      <c r="F24">
        <v>4.71</v>
      </c>
      <c r="I24">
        <v>4800</v>
      </c>
      <c r="J24" s="1">
        <v>43112.65625</v>
      </c>
    </row>
    <row r="25" spans="1:10" x14ac:dyDescent="0.3">
      <c r="A25" t="s">
        <v>132</v>
      </c>
      <c r="B25" t="s">
        <v>140</v>
      </c>
      <c r="C25" s="1">
        <v>43152.479166666701</v>
      </c>
      <c r="D25">
        <v>253.5</v>
      </c>
      <c r="E25">
        <v>135</v>
      </c>
      <c r="F25">
        <v>5.08</v>
      </c>
      <c r="I25">
        <v>3200.0001999999999</v>
      </c>
      <c r="J25" s="1">
        <v>43152.479166666701</v>
      </c>
    </row>
    <row r="26" spans="1:10" x14ac:dyDescent="0.3">
      <c r="A26" t="s">
        <v>132</v>
      </c>
      <c r="B26" t="s">
        <v>141</v>
      </c>
      <c r="C26" s="1">
        <v>43157.552083333299</v>
      </c>
      <c r="D26">
        <v>282</v>
      </c>
      <c r="E26">
        <v>120</v>
      </c>
      <c r="I26">
        <v>200</v>
      </c>
      <c r="J26" s="1">
        <v>43157.552083333299</v>
      </c>
    </row>
    <row r="27" spans="1:10" x14ac:dyDescent="0.3">
      <c r="A27" t="s">
        <v>132</v>
      </c>
      <c r="B27" t="s">
        <v>142</v>
      </c>
      <c r="C27" s="1">
        <v>43168.604166666701</v>
      </c>
      <c r="D27">
        <v>227.5</v>
      </c>
      <c r="E27">
        <v>65.5</v>
      </c>
      <c r="F27">
        <v>8.25</v>
      </c>
      <c r="I27">
        <v>100</v>
      </c>
      <c r="J27" s="1">
        <v>43168.604166666701</v>
      </c>
    </row>
    <row r="28" spans="1:10" x14ac:dyDescent="0.3">
      <c r="A28" t="s">
        <v>132</v>
      </c>
      <c r="B28" t="s">
        <v>143</v>
      </c>
      <c r="C28" s="1">
        <v>43181.40625</v>
      </c>
      <c r="D28">
        <v>25.4</v>
      </c>
      <c r="E28">
        <v>22.2</v>
      </c>
      <c r="F28">
        <v>8.5</v>
      </c>
      <c r="I28">
        <v>100</v>
      </c>
      <c r="J28" s="1">
        <v>43181.40625</v>
      </c>
    </row>
    <row r="29" spans="1:10" x14ac:dyDescent="0.3">
      <c r="A29" t="s">
        <v>132</v>
      </c>
      <c r="B29" t="s">
        <v>144</v>
      </c>
      <c r="C29" s="1">
        <v>43189.427083333299</v>
      </c>
      <c r="D29">
        <v>1740</v>
      </c>
      <c r="E29">
        <v>321</v>
      </c>
      <c r="F29">
        <v>12.6</v>
      </c>
      <c r="I29">
        <v>900.00009999999997</v>
      </c>
      <c r="J29" s="1">
        <v>43189.427083333299</v>
      </c>
    </row>
    <row r="30" spans="1:10" x14ac:dyDescent="0.3">
      <c r="A30" t="s">
        <v>10</v>
      </c>
      <c r="B30" t="s">
        <v>11</v>
      </c>
      <c r="C30" s="1">
        <v>43068.59375</v>
      </c>
      <c r="D30">
        <v>54.3</v>
      </c>
      <c r="E30">
        <v>21.8</v>
      </c>
      <c r="I30">
        <v>100</v>
      </c>
      <c r="J30" s="1">
        <v>43068.59375</v>
      </c>
    </row>
    <row r="31" spans="1:10" x14ac:dyDescent="0.3">
      <c r="A31" t="s">
        <v>10</v>
      </c>
      <c r="B31" t="s">
        <v>12</v>
      </c>
      <c r="C31" s="1">
        <v>43073.572916666701</v>
      </c>
      <c r="D31">
        <v>54.6</v>
      </c>
      <c r="E31">
        <v>17.100000000000001</v>
      </c>
      <c r="F31">
        <v>2.2200000000000002</v>
      </c>
      <c r="G31" t="s">
        <v>13</v>
      </c>
      <c r="H31" t="s">
        <v>14</v>
      </c>
      <c r="I31">
        <v>0</v>
      </c>
      <c r="J31" s="1">
        <v>43073.572916666701</v>
      </c>
    </row>
    <row r="32" spans="1:10" x14ac:dyDescent="0.3">
      <c r="A32" t="s">
        <v>10</v>
      </c>
      <c r="B32" t="s">
        <v>15</v>
      </c>
      <c r="C32" s="1">
        <v>43084.53125</v>
      </c>
      <c r="D32">
        <v>43.4</v>
      </c>
      <c r="E32">
        <v>21.7</v>
      </c>
      <c r="F32">
        <v>2.2000000000000002</v>
      </c>
      <c r="G32" t="s">
        <v>13</v>
      </c>
      <c r="H32" t="s">
        <v>16</v>
      </c>
      <c r="I32">
        <v>0</v>
      </c>
      <c r="J32" s="1">
        <v>43084.53125</v>
      </c>
    </row>
    <row r="33" spans="1:10" x14ac:dyDescent="0.3">
      <c r="A33" t="s">
        <v>10</v>
      </c>
      <c r="B33" t="s">
        <v>17</v>
      </c>
      <c r="C33" s="1">
        <v>43088.489583333299</v>
      </c>
      <c r="D33">
        <v>24.2</v>
      </c>
      <c r="E33">
        <v>17.600000000000001</v>
      </c>
      <c r="F33">
        <v>2.2000000000000002</v>
      </c>
      <c r="G33" t="s">
        <v>13</v>
      </c>
      <c r="H33" t="s">
        <v>16</v>
      </c>
      <c r="I33">
        <v>0</v>
      </c>
      <c r="J33" s="1">
        <v>43088.489583333299</v>
      </c>
    </row>
    <row r="34" spans="1:10" x14ac:dyDescent="0.3">
      <c r="A34" t="s">
        <v>10</v>
      </c>
      <c r="B34" t="s">
        <v>18</v>
      </c>
      <c r="C34" s="1">
        <v>43096.5</v>
      </c>
      <c r="D34">
        <v>18.399999999999999</v>
      </c>
      <c r="E34">
        <v>15.9</v>
      </c>
      <c r="H34" t="s">
        <v>19</v>
      </c>
      <c r="I34">
        <v>100</v>
      </c>
      <c r="J34" s="1">
        <v>43096.5</v>
      </c>
    </row>
    <row r="35" spans="1:10" x14ac:dyDescent="0.3">
      <c r="A35" t="s">
        <v>10</v>
      </c>
      <c r="B35" t="s">
        <v>20</v>
      </c>
      <c r="C35" s="1">
        <v>43112.708333333299</v>
      </c>
      <c r="D35">
        <v>367</v>
      </c>
      <c r="F35">
        <v>3.61</v>
      </c>
      <c r="I35">
        <v>1300</v>
      </c>
      <c r="J35" s="1">
        <v>43112.708333333299</v>
      </c>
    </row>
    <row r="36" spans="1:10" x14ac:dyDescent="0.3">
      <c r="A36" t="s">
        <v>10</v>
      </c>
      <c r="B36" t="s">
        <v>21</v>
      </c>
      <c r="C36" s="1">
        <v>43116.583333333299</v>
      </c>
      <c r="D36">
        <v>49.9</v>
      </c>
      <c r="E36">
        <v>24.2</v>
      </c>
      <c r="F36">
        <v>3.99</v>
      </c>
      <c r="G36" t="s">
        <v>13</v>
      </c>
      <c r="H36" t="s">
        <v>22</v>
      </c>
      <c r="I36">
        <v>1300</v>
      </c>
      <c r="J36" s="1">
        <v>43116.583333333299</v>
      </c>
    </row>
    <row r="37" spans="1:10" x14ac:dyDescent="0.3">
      <c r="A37" t="s">
        <v>10</v>
      </c>
      <c r="B37" t="s">
        <v>23</v>
      </c>
      <c r="C37" s="1">
        <v>43124.479166666701</v>
      </c>
      <c r="D37">
        <v>158</v>
      </c>
      <c r="E37">
        <v>52.8</v>
      </c>
      <c r="H37" t="s">
        <v>19</v>
      </c>
      <c r="I37">
        <v>1000.0001</v>
      </c>
      <c r="J37" s="1">
        <v>43124.479166666701</v>
      </c>
    </row>
    <row r="38" spans="1:10" x14ac:dyDescent="0.3">
      <c r="A38" t="s">
        <v>10</v>
      </c>
      <c r="B38" t="s">
        <v>24</v>
      </c>
      <c r="C38" s="1">
        <v>43132.489583333299</v>
      </c>
      <c r="D38">
        <v>21.2</v>
      </c>
      <c r="E38">
        <v>23.1</v>
      </c>
      <c r="F38">
        <v>3.04</v>
      </c>
      <c r="G38" t="s">
        <v>13</v>
      </c>
      <c r="H38" t="s">
        <v>25</v>
      </c>
      <c r="I38">
        <v>100</v>
      </c>
      <c r="J38" s="1">
        <v>43132.489583333299</v>
      </c>
    </row>
    <row r="39" spans="1:10" x14ac:dyDescent="0.3">
      <c r="A39" t="s">
        <v>10</v>
      </c>
      <c r="B39" t="s">
        <v>26</v>
      </c>
      <c r="C39" s="1">
        <v>43136.479166666701</v>
      </c>
      <c r="D39">
        <v>32.200000000000003</v>
      </c>
      <c r="E39">
        <v>16.899999999999999</v>
      </c>
      <c r="H39" t="s">
        <v>19</v>
      </c>
      <c r="I39">
        <v>0</v>
      </c>
      <c r="J39" s="1">
        <v>43136.479166666701</v>
      </c>
    </row>
    <row r="40" spans="1:10" x14ac:dyDescent="0.3">
      <c r="A40" t="s">
        <v>10</v>
      </c>
      <c r="B40" t="s">
        <v>27</v>
      </c>
      <c r="C40" s="1">
        <v>43152.46875</v>
      </c>
      <c r="D40">
        <v>240</v>
      </c>
      <c r="E40">
        <v>108</v>
      </c>
      <c r="F40">
        <v>3.96</v>
      </c>
      <c r="I40">
        <v>3100.0003000000002</v>
      </c>
      <c r="J40" s="1">
        <v>43152.46875</v>
      </c>
    </row>
    <row r="41" spans="1:10" x14ac:dyDescent="0.3">
      <c r="A41" t="s">
        <v>10</v>
      </c>
      <c r="B41" t="s">
        <v>28</v>
      </c>
      <c r="C41" s="1">
        <v>43157.5625</v>
      </c>
      <c r="D41">
        <v>216</v>
      </c>
      <c r="E41">
        <v>69.2</v>
      </c>
      <c r="I41">
        <v>500</v>
      </c>
      <c r="J41" s="1">
        <v>43157.5625</v>
      </c>
    </row>
    <row r="42" spans="1:10" x14ac:dyDescent="0.3">
      <c r="A42" t="s">
        <v>10</v>
      </c>
      <c r="B42" t="s">
        <v>29</v>
      </c>
      <c r="C42" s="1">
        <v>43168.614583333299</v>
      </c>
      <c r="D42">
        <v>98.9</v>
      </c>
      <c r="E42">
        <v>34</v>
      </c>
      <c r="F42">
        <v>3.35</v>
      </c>
      <c r="I42">
        <v>200</v>
      </c>
      <c r="J42" s="1">
        <v>43168.614583333299</v>
      </c>
    </row>
    <row r="43" spans="1:10" x14ac:dyDescent="0.3">
      <c r="A43" t="s">
        <v>10</v>
      </c>
      <c r="B43" t="s">
        <v>30</v>
      </c>
      <c r="C43" s="1">
        <v>43181.427083333299</v>
      </c>
      <c r="D43">
        <v>22.5</v>
      </c>
      <c r="E43">
        <v>18.399999999999999</v>
      </c>
      <c r="F43">
        <v>2.96</v>
      </c>
      <c r="I43">
        <v>100</v>
      </c>
      <c r="J43" s="1">
        <v>43181.427083333299</v>
      </c>
    </row>
    <row r="44" spans="1:10" x14ac:dyDescent="0.3">
      <c r="A44" t="s">
        <v>10</v>
      </c>
      <c r="B44" t="s">
        <v>31</v>
      </c>
      <c r="C44" s="1">
        <v>43189.4375</v>
      </c>
      <c r="D44">
        <v>838.5</v>
      </c>
      <c r="E44">
        <v>180</v>
      </c>
      <c r="F44">
        <v>6.39</v>
      </c>
      <c r="I44">
        <v>2200.0001999999999</v>
      </c>
      <c r="J44" s="1">
        <v>43189.4375</v>
      </c>
    </row>
    <row r="45" spans="1:10" x14ac:dyDescent="0.3">
      <c r="A45" t="s">
        <v>32</v>
      </c>
      <c r="B45" t="s">
        <v>33</v>
      </c>
      <c r="C45" s="1">
        <v>43068.604166666701</v>
      </c>
      <c r="D45">
        <v>54.4</v>
      </c>
      <c r="E45">
        <v>32.5</v>
      </c>
      <c r="I45">
        <v>1300</v>
      </c>
      <c r="J45" s="1">
        <v>43068.604166666701</v>
      </c>
    </row>
    <row r="46" spans="1:10" x14ac:dyDescent="0.3">
      <c r="A46" t="s">
        <v>32</v>
      </c>
      <c r="B46" t="s">
        <v>34</v>
      </c>
      <c r="C46" s="1">
        <v>43073.583333333299</v>
      </c>
      <c r="D46">
        <v>37.6</v>
      </c>
      <c r="E46">
        <v>31</v>
      </c>
      <c r="F46">
        <v>17.829999999999998</v>
      </c>
      <c r="G46" t="s">
        <v>13</v>
      </c>
      <c r="H46" t="s">
        <v>14</v>
      </c>
      <c r="I46">
        <v>900</v>
      </c>
      <c r="J46" s="1">
        <v>43073.583333333299</v>
      </c>
    </row>
    <row r="47" spans="1:10" x14ac:dyDescent="0.3">
      <c r="A47" t="s">
        <v>32</v>
      </c>
      <c r="B47" t="s">
        <v>35</v>
      </c>
      <c r="C47" s="1">
        <v>43084.510416666701</v>
      </c>
      <c r="D47">
        <v>43.1</v>
      </c>
      <c r="E47">
        <v>35.1</v>
      </c>
      <c r="F47">
        <v>16.95</v>
      </c>
      <c r="G47" t="s">
        <v>13</v>
      </c>
      <c r="H47" t="s">
        <v>16</v>
      </c>
      <c r="I47">
        <v>400</v>
      </c>
      <c r="J47" s="1">
        <v>43084.510416666701</v>
      </c>
    </row>
    <row r="48" spans="1:10" x14ac:dyDescent="0.3">
      <c r="A48" t="s">
        <v>32</v>
      </c>
      <c r="B48" t="s">
        <v>36</v>
      </c>
      <c r="C48" s="1">
        <v>43088.458333333299</v>
      </c>
      <c r="D48">
        <v>33.9</v>
      </c>
      <c r="E48">
        <v>27.4</v>
      </c>
      <c r="F48">
        <v>16.5</v>
      </c>
      <c r="G48" t="s">
        <v>13</v>
      </c>
      <c r="H48" t="s">
        <v>16</v>
      </c>
      <c r="I48">
        <v>600</v>
      </c>
      <c r="J48" s="1">
        <v>43088.458333333299</v>
      </c>
    </row>
    <row r="49" spans="1:10" x14ac:dyDescent="0.3">
      <c r="A49" t="s">
        <v>32</v>
      </c>
      <c r="B49" t="s">
        <v>37</v>
      </c>
      <c r="C49" s="1">
        <v>43096.479166666701</v>
      </c>
      <c r="D49">
        <v>45.6</v>
      </c>
      <c r="E49">
        <v>36.299999999999997</v>
      </c>
      <c r="I49">
        <v>300</v>
      </c>
      <c r="J49" s="1">
        <v>43096.479166666701</v>
      </c>
    </row>
    <row r="50" spans="1:10" x14ac:dyDescent="0.3">
      <c r="A50" t="s">
        <v>32</v>
      </c>
      <c r="B50" t="s">
        <v>38</v>
      </c>
      <c r="C50" s="1">
        <v>43109.416666666701</v>
      </c>
      <c r="D50">
        <v>40.299999999999997</v>
      </c>
      <c r="E50">
        <v>26.4</v>
      </c>
      <c r="I50">
        <v>100</v>
      </c>
      <c r="J50" s="1">
        <v>43109.416666666701</v>
      </c>
    </row>
    <row r="51" spans="1:10" x14ac:dyDescent="0.3">
      <c r="A51" t="s">
        <v>32</v>
      </c>
      <c r="B51" t="s">
        <v>39</v>
      </c>
      <c r="C51" s="1">
        <v>43116.625</v>
      </c>
      <c r="D51">
        <v>56.2</v>
      </c>
      <c r="E51">
        <v>39.700000000000003</v>
      </c>
      <c r="F51">
        <v>22.34</v>
      </c>
      <c r="G51" t="s">
        <v>13</v>
      </c>
      <c r="H51" t="s">
        <v>40</v>
      </c>
      <c r="I51">
        <v>1500</v>
      </c>
      <c r="J51" s="1">
        <v>43116.625</v>
      </c>
    </row>
    <row r="52" spans="1:10" x14ac:dyDescent="0.3">
      <c r="A52" t="s">
        <v>32</v>
      </c>
      <c r="B52" t="s">
        <v>41</v>
      </c>
      <c r="C52" s="1">
        <v>43124.458333333299</v>
      </c>
      <c r="D52">
        <v>453</v>
      </c>
      <c r="E52">
        <v>422</v>
      </c>
      <c r="I52">
        <v>8099.9979999999996</v>
      </c>
      <c r="J52" s="1">
        <v>43124.458333333299</v>
      </c>
    </row>
    <row r="53" spans="1:10" x14ac:dyDescent="0.3">
      <c r="A53" t="s">
        <v>32</v>
      </c>
      <c r="B53" t="s">
        <v>42</v>
      </c>
      <c r="C53" s="1">
        <v>43132.458333333299</v>
      </c>
      <c r="D53">
        <v>60.3</v>
      </c>
      <c r="E53">
        <v>48.9</v>
      </c>
      <c r="F53">
        <v>16.420000000000002</v>
      </c>
      <c r="G53" t="s">
        <v>13</v>
      </c>
      <c r="H53" t="s">
        <v>43</v>
      </c>
      <c r="I53">
        <v>700</v>
      </c>
      <c r="J53" s="1">
        <v>43132.458333333299</v>
      </c>
    </row>
    <row r="54" spans="1:10" x14ac:dyDescent="0.3">
      <c r="A54" t="s">
        <v>32</v>
      </c>
      <c r="B54" t="s">
        <v>44</v>
      </c>
      <c r="C54" s="1">
        <v>43136.458333333299</v>
      </c>
      <c r="D54">
        <v>49</v>
      </c>
      <c r="E54">
        <v>38.700000000000003</v>
      </c>
      <c r="I54">
        <v>300</v>
      </c>
      <c r="J54" s="1">
        <v>43136.458333333299</v>
      </c>
    </row>
    <row r="55" spans="1:10" x14ac:dyDescent="0.3">
      <c r="A55" t="s">
        <v>32</v>
      </c>
      <c r="B55" t="s">
        <v>45</v>
      </c>
      <c r="C55" s="1">
        <v>43152.395833333299</v>
      </c>
      <c r="D55">
        <v>619</v>
      </c>
      <c r="E55">
        <v>526.20000000000005</v>
      </c>
      <c r="F55">
        <v>11.1</v>
      </c>
      <c r="I55">
        <v>10200.002</v>
      </c>
      <c r="J55" s="1">
        <v>43152.395833333299</v>
      </c>
    </row>
    <row r="56" spans="1:10" x14ac:dyDescent="0.3">
      <c r="A56" t="s">
        <v>32</v>
      </c>
      <c r="B56" t="s">
        <v>46</v>
      </c>
      <c r="C56" s="1">
        <v>43157.625</v>
      </c>
      <c r="D56">
        <v>232</v>
      </c>
      <c r="E56">
        <v>160</v>
      </c>
      <c r="I56">
        <v>2500</v>
      </c>
      <c r="J56" s="1">
        <v>43157.625</v>
      </c>
    </row>
    <row r="57" spans="1:10" x14ac:dyDescent="0.3">
      <c r="A57" t="s">
        <v>32</v>
      </c>
      <c r="B57" t="s">
        <v>47</v>
      </c>
      <c r="C57" s="1">
        <v>43168.645833333299</v>
      </c>
      <c r="D57">
        <v>47.3</v>
      </c>
      <c r="E57">
        <v>36.200000000000003</v>
      </c>
      <c r="F57">
        <v>16.55</v>
      </c>
      <c r="I57">
        <v>2400</v>
      </c>
      <c r="J57" s="1">
        <v>43168.645833333299</v>
      </c>
    </row>
    <row r="58" spans="1:10" x14ac:dyDescent="0.3">
      <c r="A58" t="s">
        <v>32</v>
      </c>
      <c r="B58" t="s">
        <v>48</v>
      </c>
      <c r="C58" s="1">
        <v>43181.34375</v>
      </c>
      <c r="D58">
        <v>28.1</v>
      </c>
      <c r="E58">
        <v>27</v>
      </c>
      <c r="F58">
        <v>17.75</v>
      </c>
      <c r="I58">
        <v>1100</v>
      </c>
      <c r="J58" s="1">
        <v>43181.34375</v>
      </c>
    </row>
    <row r="59" spans="1:10" x14ac:dyDescent="0.3">
      <c r="A59" t="s">
        <v>32</v>
      </c>
      <c r="B59" t="s">
        <v>49</v>
      </c>
      <c r="C59" s="1">
        <v>43189.354166666701</v>
      </c>
      <c r="D59">
        <v>461.5</v>
      </c>
      <c r="E59">
        <v>291</v>
      </c>
      <c r="F59">
        <v>37.590000000000003</v>
      </c>
      <c r="I59">
        <v>13300.009</v>
      </c>
      <c r="J59" s="1">
        <v>43189.354166666701</v>
      </c>
    </row>
    <row r="60" spans="1:10" x14ac:dyDescent="0.3">
      <c r="A60" t="s">
        <v>32</v>
      </c>
      <c r="B60" t="s">
        <v>50</v>
      </c>
      <c r="C60" s="1">
        <v>43201.791666666701</v>
      </c>
      <c r="D60">
        <v>26.6</v>
      </c>
      <c r="E60">
        <v>23.35</v>
      </c>
      <c r="F60">
        <v>20.440000000000001</v>
      </c>
      <c r="I60">
        <v>1700</v>
      </c>
      <c r="J60" s="1">
        <v>43201.791666666701</v>
      </c>
    </row>
    <row r="61" spans="1:10" x14ac:dyDescent="0.3">
      <c r="A61" t="s">
        <v>174</v>
      </c>
      <c r="B61" t="s">
        <v>175</v>
      </c>
      <c r="C61" s="1">
        <v>43068.614583333299</v>
      </c>
      <c r="D61">
        <v>88.9</v>
      </c>
      <c r="E61">
        <v>66</v>
      </c>
      <c r="I61">
        <v>1106.7777980000001</v>
      </c>
      <c r="J61" s="1">
        <v>43068.614583333299</v>
      </c>
    </row>
    <row r="62" spans="1:10" x14ac:dyDescent="0.3">
      <c r="A62" t="s">
        <v>174</v>
      </c>
      <c r="B62" t="s">
        <v>176</v>
      </c>
      <c r="C62" s="1">
        <v>43073.59375</v>
      </c>
      <c r="D62">
        <v>53.3</v>
      </c>
      <c r="E62">
        <v>36</v>
      </c>
      <c r="F62">
        <v>18.13</v>
      </c>
      <c r="G62" t="s">
        <v>13</v>
      </c>
      <c r="H62" t="s">
        <v>14</v>
      </c>
      <c r="I62">
        <v>569.4366867</v>
      </c>
      <c r="J62" s="1">
        <v>43073.59375</v>
      </c>
    </row>
    <row r="63" spans="1:10" x14ac:dyDescent="0.3">
      <c r="A63" t="s">
        <v>174</v>
      </c>
      <c r="B63" t="s">
        <v>177</v>
      </c>
      <c r="C63" s="1">
        <v>43084.520833333299</v>
      </c>
      <c r="D63">
        <v>32.5</v>
      </c>
      <c r="E63">
        <v>31.9</v>
      </c>
      <c r="F63">
        <v>16.940000000000001</v>
      </c>
      <c r="G63" t="s">
        <v>13</v>
      </c>
      <c r="H63" t="s">
        <v>22</v>
      </c>
      <c r="I63">
        <v>17.68590743</v>
      </c>
      <c r="J63" s="1">
        <v>43084.520833333299</v>
      </c>
    </row>
    <row r="64" spans="1:10" x14ac:dyDescent="0.3">
      <c r="A64" t="s">
        <v>174</v>
      </c>
      <c r="B64" t="s">
        <v>178</v>
      </c>
      <c r="C64" s="1">
        <v>43088.46875</v>
      </c>
      <c r="D64">
        <v>38.6</v>
      </c>
      <c r="E64">
        <v>23.4</v>
      </c>
      <c r="F64">
        <v>17.559999999999999</v>
      </c>
      <c r="G64" t="s">
        <v>13</v>
      </c>
      <c r="H64" t="s">
        <v>16</v>
      </c>
      <c r="I64">
        <v>267.24939590000002</v>
      </c>
      <c r="J64" s="1">
        <v>43088.46875</v>
      </c>
    </row>
    <row r="65" spans="1:10" x14ac:dyDescent="0.3">
      <c r="A65" t="s">
        <v>174</v>
      </c>
      <c r="B65" t="s">
        <v>179</v>
      </c>
      <c r="C65" s="1">
        <v>43112.739583333299</v>
      </c>
      <c r="D65">
        <v>335</v>
      </c>
      <c r="F65">
        <v>13.77</v>
      </c>
      <c r="I65">
        <v>53961</v>
      </c>
      <c r="J65" s="1">
        <v>43112.739583333299</v>
      </c>
    </row>
    <row r="66" spans="1:10" x14ac:dyDescent="0.3">
      <c r="A66" t="s">
        <v>174</v>
      </c>
      <c r="B66" t="s">
        <v>180</v>
      </c>
      <c r="C66" s="1">
        <v>43116.614583333299</v>
      </c>
      <c r="D66">
        <v>52.6</v>
      </c>
      <c r="E66">
        <v>51.5</v>
      </c>
      <c r="F66">
        <v>24.54</v>
      </c>
      <c r="G66" t="s">
        <v>13</v>
      </c>
      <c r="H66" t="s">
        <v>40</v>
      </c>
      <c r="I66">
        <v>2695.4173070000002</v>
      </c>
      <c r="J66" s="1">
        <v>43116.614583333299</v>
      </c>
    </row>
    <row r="67" spans="1:10" x14ac:dyDescent="0.3">
      <c r="A67" t="s">
        <v>174</v>
      </c>
      <c r="B67" t="s">
        <v>181</v>
      </c>
      <c r="C67" s="1">
        <v>43124.572916666701</v>
      </c>
      <c r="D67">
        <v>244</v>
      </c>
      <c r="E67">
        <v>225</v>
      </c>
      <c r="I67">
        <v>33146.537049999999</v>
      </c>
      <c r="J67" s="1">
        <v>43124.572916666701</v>
      </c>
    </row>
    <row r="68" spans="1:10" x14ac:dyDescent="0.3">
      <c r="A68" t="s">
        <v>174</v>
      </c>
      <c r="B68" t="s">
        <v>182</v>
      </c>
      <c r="C68" s="1">
        <v>43132.46875</v>
      </c>
      <c r="D68">
        <v>44.3</v>
      </c>
      <c r="E68">
        <v>45.5</v>
      </c>
      <c r="F68">
        <v>22.36</v>
      </c>
      <c r="G68" t="s">
        <v>13</v>
      </c>
      <c r="H68" t="s">
        <v>43</v>
      </c>
      <c r="I68">
        <v>760.62971549999997</v>
      </c>
      <c r="J68" s="1">
        <v>43132.46875</v>
      </c>
    </row>
    <row r="69" spans="1:10" x14ac:dyDescent="0.3">
      <c r="A69" t="s">
        <v>174</v>
      </c>
      <c r="B69" t="s">
        <v>183</v>
      </c>
      <c r="C69" s="1">
        <v>43136.46875</v>
      </c>
      <c r="D69">
        <v>41.9</v>
      </c>
      <c r="E69">
        <v>37.200000000000003</v>
      </c>
      <c r="I69">
        <v>0</v>
      </c>
      <c r="J69" s="1">
        <v>43136.46875</v>
      </c>
    </row>
    <row r="70" spans="1:10" x14ac:dyDescent="0.3">
      <c r="A70" t="s">
        <v>174</v>
      </c>
      <c r="B70" t="s">
        <v>184</v>
      </c>
      <c r="C70" s="1">
        <v>43152.416666666701</v>
      </c>
      <c r="D70">
        <v>303</v>
      </c>
      <c r="E70">
        <v>252</v>
      </c>
      <c r="F70">
        <v>10.77</v>
      </c>
      <c r="I70">
        <v>34154.436600000001</v>
      </c>
      <c r="J70" s="1">
        <v>43152.416666666701</v>
      </c>
    </row>
    <row r="71" spans="1:10" x14ac:dyDescent="0.3">
      <c r="A71" t="s">
        <v>174</v>
      </c>
      <c r="B71" t="s">
        <v>185</v>
      </c>
      <c r="C71" s="1">
        <v>43157.59375</v>
      </c>
      <c r="D71">
        <v>165</v>
      </c>
      <c r="E71">
        <v>138</v>
      </c>
      <c r="I71">
        <v>7637.2505719999999</v>
      </c>
      <c r="J71" s="1">
        <v>43157.59375</v>
      </c>
    </row>
    <row r="72" spans="1:10" x14ac:dyDescent="0.3">
      <c r="A72" t="s">
        <v>174</v>
      </c>
      <c r="B72" t="s">
        <v>186</v>
      </c>
      <c r="C72" s="1">
        <v>43168.635416666701</v>
      </c>
      <c r="D72">
        <v>64.8</v>
      </c>
      <c r="E72">
        <v>55.5</v>
      </c>
      <c r="F72">
        <v>14.59</v>
      </c>
      <c r="I72">
        <v>7024.805386</v>
      </c>
      <c r="J72" s="1">
        <v>43168.635416666701</v>
      </c>
    </row>
    <row r="73" spans="1:10" x14ac:dyDescent="0.3">
      <c r="A73" t="s">
        <v>174</v>
      </c>
      <c r="B73" t="s">
        <v>187</v>
      </c>
      <c r="C73" s="1">
        <v>43181.385416666701</v>
      </c>
      <c r="D73">
        <v>30.2</v>
      </c>
      <c r="E73">
        <v>24.6</v>
      </c>
      <c r="F73">
        <v>22.23</v>
      </c>
      <c r="I73">
        <v>993.94330639999998</v>
      </c>
      <c r="J73" s="1">
        <v>43181.385416666701</v>
      </c>
    </row>
    <row r="74" spans="1:10" x14ac:dyDescent="0.3">
      <c r="A74" t="s">
        <v>174</v>
      </c>
      <c r="B74" t="s">
        <v>188</v>
      </c>
      <c r="C74" s="1">
        <v>43189.375</v>
      </c>
      <c r="D74">
        <v>337.5</v>
      </c>
      <c r="E74">
        <v>195</v>
      </c>
      <c r="F74">
        <v>30.59</v>
      </c>
      <c r="I74">
        <v>59455.08582</v>
      </c>
      <c r="J74" s="1">
        <v>43189.375</v>
      </c>
    </row>
    <row r="75" spans="1:10" x14ac:dyDescent="0.3">
      <c r="A75" t="s">
        <v>174</v>
      </c>
      <c r="B75" t="s">
        <v>189</v>
      </c>
      <c r="C75" s="1">
        <v>43201.739583333299</v>
      </c>
      <c r="D75">
        <v>29.9</v>
      </c>
      <c r="E75">
        <v>25.3</v>
      </c>
      <c r="F75">
        <v>21.64</v>
      </c>
      <c r="I75">
        <v>1717.795856</v>
      </c>
      <c r="J75" s="1">
        <v>43201.739583333299</v>
      </c>
    </row>
    <row r="76" spans="1:10" x14ac:dyDescent="0.3">
      <c r="A76" t="s">
        <v>102</v>
      </c>
      <c r="B76" t="s">
        <v>103</v>
      </c>
      <c r="C76" s="1">
        <v>43068.510416666701</v>
      </c>
      <c r="D76">
        <v>31.7</v>
      </c>
      <c r="E76">
        <v>24.8</v>
      </c>
      <c r="I76">
        <v>100</v>
      </c>
      <c r="J76" s="1">
        <v>43068.510416666701</v>
      </c>
    </row>
    <row r="77" spans="1:10" x14ac:dyDescent="0.3">
      <c r="A77" t="s">
        <v>102</v>
      </c>
      <c r="B77" t="s">
        <v>104</v>
      </c>
      <c r="C77" s="1">
        <v>43073.5625</v>
      </c>
      <c r="D77">
        <v>28.2</v>
      </c>
      <c r="E77">
        <v>22</v>
      </c>
      <c r="F77">
        <v>3.2</v>
      </c>
      <c r="G77" t="s">
        <v>13</v>
      </c>
      <c r="H77" t="s">
        <v>14</v>
      </c>
      <c r="I77">
        <v>100</v>
      </c>
      <c r="J77" s="1">
        <v>43073.5625</v>
      </c>
    </row>
    <row r="78" spans="1:10" x14ac:dyDescent="0.3">
      <c r="A78" t="s">
        <v>102</v>
      </c>
      <c r="B78" t="s">
        <v>105</v>
      </c>
      <c r="C78" s="1">
        <v>43088.552083333299</v>
      </c>
      <c r="D78">
        <v>25.7</v>
      </c>
      <c r="E78">
        <v>19.399999999999999</v>
      </c>
      <c r="F78">
        <v>2.96</v>
      </c>
      <c r="G78" t="s">
        <v>13</v>
      </c>
      <c r="H78" t="s">
        <v>16</v>
      </c>
      <c r="I78">
        <v>200</v>
      </c>
      <c r="J78" s="1">
        <v>43088.552083333299</v>
      </c>
    </row>
    <row r="79" spans="1:10" x14ac:dyDescent="0.3">
      <c r="A79" t="s">
        <v>102</v>
      </c>
      <c r="B79" t="s">
        <v>106</v>
      </c>
      <c r="C79" s="1">
        <v>43112.458333333299</v>
      </c>
      <c r="D79">
        <v>433</v>
      </c>
      <c r="E79">
        <v>361.5</v>
      </c>
      <c r="F79">
        <v>13.47</v>
      </c>
      <c r="H79" t="s">
        <v>85</v>
      </c>
      <c r="I79">
        <v>2000</v>
      </c>
      <c r="J79" s="1">
        <v>43112.458333333299</v>
      </c>
    </row>
    <row r="80" spans="1:10" x14ac:dyDescent="0.3">
      <c r="A80" t="s">
        <v>102</v>
      </c>
      <c r="B80" t="s">
        <v>107</v>
      </c>
      <c r="C80" s="1">
        <v>43125.489583333299</v>
      </c>
      <c r="D80">
        <v>53.2</v>
      </c>
      <c r="E80">
        <v>49.2</v>
      </c>
      <c r="H80" t="s">
        <v>19</v>
      </c>
      <c r="I80">
        <v>900</v>
      </c>
      <c r="J80" s="1">
        <v>43125.489583333299</v>
      </c>
    </row>
    <row r="81" spans="1:10" x14ac:dyDescent="0.3">
      <c r="A81" t="s">
        <v>102</v>
      </c>
      <c r="B81" t="s">
        <v>108</v>
      </c>
      <c r="C81" s="1">
        <v>43132.541666666701</v>
      </c>
      <c r="D81">
        <v>23.4</v>
      </c>
      <c r="E81">
        <v>23.5</v>
      </c>
      <c r="F81">
        <v>4.24</v>
      </c>
      <c r="G81" t="s">
        <v>13</v>
      </c>
      <c r="H81" t="s">
        <v>25</v>
      </c>
      <c r="I81">
        <v>300</v>
      </c>
      <c r="J81" s="1">
        <v>43132.541666666701</v>
      </c>
    </row>
    <row r="82" spans="1:10" x14ac:dyDescent="0.3">
      <c r="A82" t="s">
        <v>102</v>
      </c>
      <c r="B82" t="s">
        <v>109</v>
      </c>
      <c r="C82" s="1">
        <v>43136.520833333299</v>
      </c>
      <c r="D82">
        <v>22.2</v>
      </c>
      <c r="E82">
        <v>19.8</v>
      </c>
      <c r="H82" t="s">
        <v>19</v>
      </c>
      <c r="I82">
        <v>0</v>
      </c>
      <c r="J82" s="1">
        <v>43136.520833333299</v>
      </c>
    </row>
    <row r="83" spans="1:10" x14ac:dyDescent="0.3">
      <c r="A83" t="s">
        <v>102</v>
      </c>
      <c r="B83" t="s">
        <v>110</v>
      </c>
      <c r="C83" s="1">
        <v>43152.635416666701</v>
      </c>
      <c r="D83">
        <v>271.5</v>
      </c>
      <c r="E83">
        <v>194.2</v>
      </c>
      <c r="F83">
        <v>14.9</v>
      </c>
      <c r="I83">
        <v>3000</v>
      </c>
      <c r="J83" s="1">
        <v>43152.635416666701</v>
      </c>
    </row>
    <row r="84" spans="1:10" x14ac:dyDescent="0.3">
      <c r="A84" t="s">
        <v>102</v>
      </c>
      <c r="B84" t="s">
        <v>111</v>
      </c>
      <c r="C84" s="1">
        <v>43157.447916666701</v>
      </c>
      <c r="D84">
        <v>48.3</v>
      </c>
      <c r="E84">
        <v>36.5</v>
      </c>
      <c r="I84">
        <v>800</v>
      </c>
      <c r="J84" s="1">
        <v>43157.447916666701</v>
      </c>
    </row>
    <row r="85" spans="1:10" x14ac:dyDescent="0.3">
      <c r="A85" t="s">
        <v>102</v>
      </c>
      <c r="B85" t="s">
        <v>112</v>
      </c>
      <c r="C85" s="1">
        <v>43168.53125</v>
      </c>
      <c r="D85">
        <v>42.2</v>
      </c>
      <c r="E85">
        <v>34.6</v>
      </c>
      <c r="F85">
        <v>5.87</v>
      </c>
      <c r="I85">
        <v>700</v>
      </c>
      <c r="J85" s="1">
        <v>43168.53125</v>
      </c>
    </row>
    <row r="86" spans="1:10" x14ac:dyDescent="0.3">
      <c r="A86" t="s">
        <v>102</v>
      </c>
      <c r="B86" t="s">
        <v>113</v>
      </c>
      <c r="C86" s="1">
        <v>43181.520833333299</v>
      </c>
      <c r="D86">
        <v>17.899999999999999</v>
      </c>
      <c r="E86">
        <v>17.899999999999999</v>
      </c>
      <c r="F86">
        <v>4.3</v>
      </c>
      <c r="I86">
        <v>200</v>
      </c>
      <c r="J86" s="1">
        <v>43181.520833333299</v>
      </c>
    </row>
    <row r="87" spans="1:10" x14ac:dyDescent="0.3">
      <c r="A87" t="s">
        <v>102</v>
      </c>
      <c r="B87" t="s">
        <v>114</v>
      </c>
      <c r="C87" s="1">
        <v>43189.520833333299</v>
      </c>
      <c r="D87">
        <v>368</v>
      </c>
      <c r="E87">
        <v>138</v>
      </c>
      <c r="F87">
        <v>11.7</v>
      </c>
      <c r="I87">
        <v>4299.9979999999996</v>
      </c>
      <c r="J87" s="1">
        <v>43189.520833333299</v>
      </c>
    </row>
    <row r="88" spans="1:10" x14ac:dyDescent="0.3">
      <c r="A88" t="s">
        <v>145</v>
      </c>
      <c r="B88" t="s">
        <v>146</v>
      </c>
      <c r="C88" s="1">
        <v>43068.458333333299</v>
      </c>
      <c r="D88">
        <v>20.100000000000001</v>
      </c>
      <c r="E88">
        <v>12.5</v>
      </c>
      <c r="I88">
        <v>1400</v>
      </c>
      <c r="J88" s="1">
        <v>43068.458333333299</v>
      </c>
    </row>
    <row r="89" spans="1:10" x14ac:dyDescent="0.3">
      <c r="A89" t="s">
        <v>145</v>
      </c>
      <c r="B89" t="s">
        <v>147</v>
      </c>
      <c r="C89" s="1">
        <v>43073.5</v>
      </c>
      <c r="D89">
        <v>16.2</v>
      </c>
      <c r="E89">
        <v>12.2</v>
      </c>
      <c r="F89">
        <v>1.31</v>
      </c>
      <c r="G89" t="s">
        <v>13</v>
      </c>
      <c r="H89" t="s">
        <v>14</v>
      </c>
      <c r="I89">
        <v>700.00009999999997</v>
      </c>
      <c r="J89" s="1">
        <v>43073.5</v>
      </c>
    </row>
    <row r="90" spans="1:10" x14ac:dyDescent="0.3">
      <c r="A90" t="s">
        <v>145</v>
      </c>
      <c r="B90" t="s">
        <v>148</v>
      </c>
      <c r="C90" s="1">
        <v>43084.541666666701</v>
      </c>
      <c r="D90">
        <v>14.3</v>
      </c>
      <c r="E90">
        <v>11.9</v>
      </c>
      <c r="F90">
        <v>1.55</v>
      </c>
      <c r="G90" t="s">
        <v>13</v>
      </c>
      <c r="H90" t="s">
        <v>22</v>
      </c>
      <c r="I90">
        <v>400</v>
      </c>
      <c r="J90" s="1">
        <v>43084.541666666701</v>
      </c>
    </row>
    <row r="91" spans="1:10" x14ac:dyDescent="0.3">
      <c r="A91" t="s">
        <v>145</v>
      </c>
      <c r="B91" t="s">
        <v>149</v>
      </c>
      <c r="C91" s="1">
        <v>43088.541666666701</v>
      </c>
      <c r="D91">
        <v>14</v>
      </c>
      <c r="E91">
        <v>12</v>
      </c>
      <c r="F91">
        <v>1.49</v>
      </c>
      <c r="G91" t="s">
        <v>13</v>
      </c>
      <c r="H91" t="s">
        <v>16</v>
      </c>
      <c r="I91">
        <v>600.00009999999997</v>
      </c>
      <c r="J91" s="1">
        <v>43088.541666666701</v>
      </c>
    </row>
    <row r="92" spans="1:10" x14ac:dyDescent="0.3">
      <c r="A92" t="s">
        <v>145</v>
      </c>
      <c r="B92" t="s">
        <v>150</v>
      </c>
      <c r="C92" s="1">
        <v>43124.510416666701</v>
      </c>
      <c r="D92">
        <v>44.9</v>
      </c>
      <c r="E92">
        <v>36.6</v>
      </c>
      <c r="H92" t="s">
        <v>19</v>
      </c>
      <c r="I92">
        <v>12800</v>
      </c>
      <c r="J92" s="1">
        <v>43124.510416666701</v>
      </c>
    </row>
    <row r="93" spans="1:10" x14ac:dyDescent="0.3">
      <c r="A93" t="s">
        <v>145</v>
      </c>
      <c r="B93" t="s">
        <v>151</v>
      </c>
      <c r="C93" s="1">
        <v>43132.5</v>
      </c>
      <c r="D93">
        <v>25.8</v>
      </c>
      <c r="E93">
        <v>12.2</v>
      </c>
      <c r="F93">
        <v>1.42</v>
      </c>
      <c r="G93" t="s">
        <v>13</v>
      </c>
      <c r="H93" t="s">
        <v>16</v>
      </c>
      <c r="I93">
        <v>1000.0001</v>
      </c>
      <c r="J93" s="1">
        <v>43132.5</v>
      </c>
    </row>
    <row r="94" spans="1:10" x14ac:dyDescent="0.3">
      <c r="A94" t="s">
        <v>145</v>
      </c>
      <c r="B94" t="s">
        <v>152</v>
      </c>
      <c r="C94" s="1">
        <v>43136.5</v>
      </c>
      <c r="D94">
        <v>19.100000000000001</v>
      </c>
      <c r="E94">
        <v>16.7</v>
      </c>
      <c r="H94" t="s">
        <v>19</v>
      </c>
      <c r="I94">
        <v>400</v>
      </c>
      <c r="J94" s="1">
        <v>43136.5</v>
      </c>
    </row>
    <row r="95" spans="1:10" x14ac:dyDescent="0.3">
      <c r="A95" t="s">
        <v>145</v>
      </c>
      <c r="B95" t="s">
        <v>153</v>
      </c>
      <c r="C95" s="1">
        <v>43152.614583333299</v>
      </c>
      <c r="D95">
        <v>140.80000000000001</v>
      </c>
      <c r="E95">
        <v>105</v>
      </c>
      <c r="F95">
        <v>2.13</v>
      </c>
      <c r="I95">
        <v>14800.0121</v>
      </c>
      <c r="J95" s="1">
        <v>43152.614583333299</v>
      </c>
    </row>
    <row r="96" spans="1:10" x14ac:dyDescent="0.3">
      <c r="A96" t="s">
        <v>145</v>
      </c>
      <c r="B96" t="s">
        <v>154</v>
      </c>
      <c r="C96" s="1">
        <v>43157.46875</v>
      </c>
      <c r="D96">
        <v>25.2</v>
      </c>
      <c r="E96">
        <v>19.100000000000001</v>
      </c>
      <c r="I96">
        <v>2800.0003000000002</v>
      </c>
      <c r="J96" s="1">
        <v>43157.46875</v>
      </c>
    </row>
    <row r="97" spans="1:10" x14ac:dyDescent="0.3">
      <c r="A97" t="s">
        <v>145</v>
      </c>
      <c r="B97" t="s">
        <v>155</v>
      </c>
      <c r="C97" s="1">
        <v>43168.489583333299</v>
      </c>
      <c r="D97">
        <v>11.7</v>
      </c>
      <c r="E97">
        <v>11.3</v>
      </c>
      <c r="F97">
        <v>1.76</v>
      </c>
      <c r="I97">
        <v>2300.0001999999999</v>
      </c>
      <c r="J97" s="1">
        <v>43168.489583333299</v>
      </c>
    </row>
    <row r="98" spans="1:10" x14ac:dyDescent="0.3">
      <c r="A98" t="s">
        <v>145</v>
      </c>
      <c r="B98" t="s">
        <v>156</v>
      </c>
      <c r="C98" s="1">
        <v>43181.458333333299</v>
      </c>
      <c r="D98">
        <v>11.4</v>
      </c>
      <c r="E98">
        <v>11.4</v>
      </c>
      <c r="F98">
        <v>1.82</v>
      </c>
      <c r="I98">
        <v>900.00009999999997</v>
      </c>
      <c r="J98" s="1">
        <v>43181.458333333299</v>
      </c>
    </row>
    <row r="99" spans="1:10" x14ac:dyDescent="0.3">
      <c r="A99" t="s">
        <v>145</v>
      </c>
      <c r="B99" t="s">
        <v>157</v>
      </c>
      <c r="C99" s="1">
        <v>43189.541666666701</v>
      </c>
      <c r="D99">
        <v>68</v>
      </c>
      <c r="E99">
        <v>37.9</v>
      </c>
      <c r="F99">
        <v>3.1</v>
      </c>
      <c r="I99">
        <v>12400.0072</v>
      </c>
      <c r="J99" s="1">
        <v>43189.541666666701</v>
      </c>
    </row>
    <row r="100" spans="1:10" x14ac:dyDescent="0.3">
      <c r="A100" t="s">
        <v>51</v>
      </c>
      <c r="B100" t="s">
        <v>52</v>
      </c>
      <c r="C100" s="1">
        <v>43068.4375</v>
      </c>
      <c r="D100">
        <v>35.799999999999997</v>
      </c>
      <c r="E100">
        <v>24.5</v>
      </c>
      <c r="I100">
        <v>100</v>
      </c>
      <c r="J100" s="1">
        <v>43068.4375</v>
      </c>
    </row>
    <row r="101" spans="1:10" x14ac:dyDescent="0.3">
      <c r="A101" t="s">
        <v>51</v>
      </c>
      <c r="B101" t="s">
        <v>53</v>
      </c>
      <c r="C101" s="1">
        <v>43073.46875</v>
      </c>
      <c r="D101">
        <v>36.799999999999997</v>
      </c>
      <c r="E101">
        <v>26</v>
      </c>
      <c r="F101">
        <v>5.72</v>
      </c>
      <c r="G101" t="s">
        <v>13</v>
      </c>
      <c r="H101" t="s">
        <v>14</v>
      </c>
      <c r="I101">
        <v>100</v>
      </c>
      <c r="J101" s="1">
        <v>43073.46875</v>
      </c>
    </row>
    <row r="102" spans="1:10" x14ac:dyDescent="0.3">
      <c r="A102" t="s">
        <v>51</v>
      </c>
      <c r="B102" t="s">
        <v>54</v>
      </c>
      <c r="C102" s="1">
        <v>43084.5625</v>
      </c>
      <c r="D102">
        <v>182</v>
      </c>
      <c r="E102">
        <v>24</v>
      </c>
      <c r="F102">
        <v>6.65</v>
      </c>
      <c r="G102" t="s">
        <v>13</v>
      </c>
      <c r="H102" t="s">
        <v>16</v>
      </c>
      <c r="I102">
        <v>100</v>
      </c>
      <c r="J102" s="1">
        <v>43084.5625</v>
      </c>
    </row>
    <row r="103" spans="1:10" x14ac:dyDescent="0.3">
      <c r="A103" t="s">
        <v>51</v>
      </c>
      <c r="B103" t="s">
        <v>55</v>
      </c>
      <c r="C103" s="1">
        <v>43088.520833333299</v>
      </c>
      <c r="D103">
        <v>38.9</v>
      </c>
      <c r="E103">
        <v>24.5</v>
      </c>
      <c r="F103">
        <v>6.12</v>
      </c>
      <c r="G103" t="s">
        <v>13</v>
      </c>
      <c r="H103" t="s">
        <v>16</v>
      </c>
      <c r="I103">
        <v>100</v>
      </c>
      <c r="J103" s="1">
        <v>43088.520833333299</v>
      </c>
    </row>
    <row r="104" spans="1:10" x14ac:dyDescent="0.3">
      <c r="A104" t="s">
        <v>51</v>
      </c>
      <c r="B104" t="s">
        <v>56</v>
      </c>
      <c r="C104" s="1">
        <v>43109.541666666701</v>
      </c>
      <c r="D104">
        <v>36.799999999999997</v>
      </c>
      <c r="E104">
        <v>27.1</v>
      </c>
      <c r="I104">
        <v>0</v>
      </c>
      <c r="J104" s="1">
        <v>43109.541666666701</v>
      </c>
    </row>
    <row r="105" spans="1:10" x14ac:dyDescent="0.3">
      <c r="A105" t="s">
        <v>51</v>
      </c>
      <c r="B105" t="s">
        <v>57</v>
      </c>
      <c r="C105" s="1">
        <v>43116.479166666701</v>
      </c>
      <c r="D105">
        <v>79.8</v>
      </c>
      <c r="E105">
        <v>24</v>
      </c>
      <c r="F105">
        <v>6.47</v>
      </c>
      <c r="G105" t="s">
        <v>13</v>
      </c>
      <c r="H105" t="s">
        <v>40</v>
      </c>
      <c r="I105">
        <v>200</v>
      </c>
      <c r="J105" s="1">
        <v>43116.479166666701</v>
      </c>
    </row>
    <row r="106" spans="1:10" x14ac:dyDescent="0.3">
      <c r="A106" t="s">
        <v>51</v>
      </c>
      <c r="B106" t="s">
        <v>58</v>
      </c>
      <c r="C106" s="1">
        <v>43124.53125</v>
      </c>
      <c r="D106">
        <v>129</v>
      </c>
      <c r="E106">
        <v>74.2</v>
      </c>
      <c r="H106" t="s">
        <v>59</v>
      </c>
      <c r="I106">
        <v>600.00009999999997</v>
      </c>
      <c r="J106" s="1">
        <v>43124.53125</v>
      </c>
    </row>
    <row r="107" spans="1:10" x14ac:dyDescent="0.3">
      <c r="A107" t="s">
        <v>51</v>
      </c>
      <c r="B107" t="s">
        <v>60</v>
      </c>
      <c r="C107" s="1">
        <v>43132.510416666701</v>
      </c>
      <c r="D107">
        <v>31.9</v>
      </c>
      <c r="E107">
        <v>25.4</v>
      </c>
      <c r="F107">
        <v>2.5099999999999998</v>
      </c>
      <c r="G107" t="s">
        <v>13</v>
      </c>
      <c r="H107" t="s">
        <v>16</v>
      </c>
      <c r="I107">
        <v>100</v>
      </c>
      <c r="J107" s="1">
        <v>43132.510416666701</v>
      </c>
    </row>
    <row r="108" spans="1:10" x14ac:dyDescent="0.3">
      <c r="A108" t="s">
        <v>51</v>
      </c>
      <c r="B108" t="s">
        <v>61</v>
      </c>
      <c r="C108" s="1">
        <v>43152.583333333299</v>
      </c>
      <c r="D108">
        <v>188</v>
      </c>
      <c r="E108">
        <v>108</v>
      </c>
      <c r="F108">
        <v>3.75</v>
      </c>
      <c r="I108">
        <v>400</v>
      </c>
      <c r="J108" s="1">
        <v>43152.583333333299</v>
      </c>
    </row>
    <row r="109" spans="1:10" x14ac:dyDescent="0.3">
      <c r="A109" t="s">
        <v>51</v>
      </c>
      <c r="B109" t="s">
        <v>62</v>
      </c>
      <c r="C109" s="1">
        <v>43157.510416666701</v>
      </c>
      <c r="D109">
        <v>48.6</v>
      </c>
      <c r="E109">
        <v>28.6</v>
      </c>
      <c r="I109">
        <v>100</v>
      </c>
      <c r="J109" s="1">
        <v>43157.510416666701</v>
      </c>
    </row>
    <row r="110" spans="1:10" x14ac:dyDescent="0.3">
      <c r="A110" t="s">
        <v>51</v>
      </c>
      <c r="B110" t="s">
        <v>63</v>
      </c>
      <c r="C110" s="1">
        <v>43168.4375</v>
      </c>
      <c r="D110">
        <v>51.1</v>
      </c>
      <c r="E110">
        <v>21.9</v>
      </c>
      <c r="F110">
        <v>5.17</v>
      </c>
      <c r="I110">
        <v>200</v>
      </c>
      <c r="J110" s="1">
        <v>43168.4375</v>
      </c>
    </row>
    <row r="111" spans="1:10" x14ac:dyDescent="0.3">
      <c r="A111" t="s">
        <v>51</v>
      </c>
      <c r="B111" t="s">
        <v>64</v>
      </c>
      <c r="C111" s="1">
        <v>43181.489583333299</v>
      </c>
      <c r="D111">
        <v>24.5</v>
      </c>
      <c r="E111">
        <v>20.100000000000001</v>
      </c>
      <c r="F111">
        <v>5.27</v>
      </c>
      <c r="I111">
        <v>100</v>
      </c>
      <c r="J111" s="1">
        <v>43181.489583333299</v>
      </c>
    </row>
    <row r="112" spans="1:10" x14ac:dyDescent="0.3">
      <c r="A112" t="s">
        <v>51</v>
      </c>
      <c r="B112" t="s">
        <v>65</v>
      </c>
      <c r="C112" s="1">
        <v>43189.583333333299</v>
      </c>
      <c r="D112">
        <v>406</v>
      </c>
      <c r="E112">
        <v>91.9</v>
      </c>
      <c r="F112">
        <v>8.85</v>
      </c>
      <c r="I112">
        <v>600.00009999999997</v>
      </c>
      <c r="J112" s="1">
        <v>43189.583333333299</v>
      </c>
    </row>
    <row r="113" spans="1:10" x14ac:dyDescent="0.3">
      <c r="A113" t="s">
        <v>51</v>
      </c>
      <c r="B113" t="s">
        <v>66</v>
      </c>
      <c r="C113" s="1">
        <v>43201.614583333299</v>
      </c>
      <c r="D113">
        <v>31.4</v>
      </c>
      <c r="E113">
        <v>21.6</v>
      </c>
      <c r="F113">
        <v>5.38</v>
      </c>
      <c r="I113">
        <v>200</v>
      </c>
      <c r="J113" s="1">
        <v>43201.614583333299</v>
      </c>
    </row>
    <row r="114" spans="1:10" x14ac:dyDescent="0.3">
      <c r="A114" t="s">
        <v>67</v>
      </c>
      <c r="B114" t="s">
        <v>68</v>
      </c>
      <c r="C114" s="1">
        <v>43068.427083333299</v>
      </c>
      <c r="D114">
        <v>38</v>
      </c>
      <c r="E114">
        <v>28.3</v>
      </c>
      <c r="I114">
        <v>1000</v>
      </c>
      <c r="J114" s="1">
        <v>43068.427083333299</v>
      </c>
    </row>
    <row r="115" spans="1:10" x14ac:dyDescent="0.3">
      <c r="A115" t="s">
        <v>67</v>
      </c>
      <c r="B115" t="s">
        <v>69</v>
      </c>
      <c r="C115" s="1">
        <v>43073.46875</v>
      </c>
      <c r="D115">
        <v>73.7</v>
      </c>
      <c r="E115">
        <v>27.7</v>
      </c>
      <c r="F115">
        <v>8.2799999999999994</v>
      </c>
      <c r="G115" t="s">
        <v>13</v>
      </c>
      <c r="H115" t="s">
        <v>14</v>
      </c>
      <c r="I115">
        <v>500</v>
      </c>
      <c r="J115" s="1">
        <v>43073.46875</v>
      </c>
    </row>
    <row r="116" spans="1:10" x14ac:dyDescent="0.3">
      <c r="A116" t="s">
        <v>67</v>
      </c>
      <c r="B116" t="s">
        <v>70</v>
      </c>
      <c r="C116" s="1">
        <v>43084.572916666701</v>
      </c>
      <c r="D116">
        <v>56.7</v>
      </c>
      <c r="E116">
        <v>17.2</v>
      </c>
      <c r="F116">
        <v>8.1</v>
      </c>
      <c r="G116" t="s">
        <v>13</v>
      </c>
      <c r="H116" t="s">
        <v>22</v>
      </c>
      <c r="I116">
        <v>400</v>
      </c>
      <c r="J116" s="1">
        <v>43084.572916666701</v>
      </c>
    </row>
    <row r="117" spans="1:10" x14ac:dyDescent="0.3">
      <c r="A117" t="s">
        <v>67</v>
      </c>
      <c r="B117" t="s">
        <v>71</v>
      </c>
      <c r="C117" s="1">
        <v>43088.520833333299</v>
      </c>
      <c r="D117">
        <v>25</v>
      </c>
      <c r="E117">
        <v>23.6</v>
      </c>
      <c r="F117">
        <v>8.2200000000000006</v>
      </c>
      <c r="G117" t="s">
        <v>13</v>
      </c>
      <c r="H117" t="s">
        <v>22</v>
      </c>
      <c r="I117">
        <v>400</v>
      </c>
      <c r="J117" s="1">
        <v>43088.520833333299</v>
      </c>
    </row>
    <row r="118" spans="1:10" x14ac:dyDescent="0.3">
      <c r="A118" t="s">
        <v>67</v>
      </c>
      <c r="B118" t="s">
        <v>72</v>
      </c>
      <c r="C118" s="1">
        <v>43136.510416666701</v>
      </c>
      <c r="D118">
        <v>46</v>
      </c>
      <c r="E118">
        <v>37.799999999999997</v>
      </c>
      <c r="H118" t="s">
        <v>19</v>
      </c>
      <c r="I118">
        <v>200</v>
      </c>
      <c r="J118" s="1">
        <v>43136.510416666701</v>
      </c>
    </row>
    <row r="119" spans="1:10" x14ac:dyDescent="0.3">
      <c r="A119" t="s">
        <v>67</v>
      </c>
      <c r="B119" t="s">
        <v>73</v>
      </c>
      <c r="C119" s="1">
        <v>43152.572916666701</v>
      </c>
      <c r="D119">
        <v>288</v>
      </c>
      <c r="E119">
        <v>204</v>
      </c>
      <c r="F119">
        <v>4.28</v>
      </c>
      <c r="I119">
        <v>10300.003000000001</v>
      </c>
      <c r="J119" s="1">
        <v>43152.572916666701</v>
      </c>
    </row>
    <row r="120" spans="1:10" x14ac:dyDescent="0.3">
      <c r="A120" t="s">
        <v>67</v>
      </c>
      <c r="B120" t="s">
        <v>74</v>
      </c>
      <c r="C120" s="1">
        <v>43157.510416666701</v>
      </c>
      <c r="D120">
        <v>239</v>
      </c>
      <c r="E120">
        <v>122</v>
      </c>
      <c r="I120">
        <v>2100.0001999999999</v>
      </c>
      <c r="J120" s="1">
        <v>43157.510416666701</v>
      </c>
    </row>
    <row r="121" spans="1:10" x14ac:dyDescent="0.3">
      <c r="A121" t="s">
        <v>67</v>
      </c>
      <c r="B121" t="s">
        <v>75</v>
      </c>
      <c r="C121" s="1">
        <v>43168.458333333299</v>
      </c>
      <c r="D121">
        <v>34.799999999999997</v>
      </c>
      <c r="E121">
        <v>28.5</v>
      </c>
      <c r="F121">
        <v>7.55</v>
      </c>
      <c r="I121">
        <v>2300.0001999999999</v>
      </c>
      <c r="J121" s="1">
        <v>43168.458333333299</v>
      </c>
    </row>
    <row r="122" spans="1:10" x14ac:dyDescent="0.3">
      <c r="A122" t="s">
        <v>67</v>
      </c>
      <c r="B122" t="s">
        <v>76</v>
      </c>
      <c r="C122" s="1">
        <v>43181.489583333299</v>
      </c>
      <c r="D122">
        <v>28.8</v>
      </c>
      <c r="E122">
        <v>27.4</v>
      </c>
      <c r="F122">
        <v>7.29</v>
      </c>
      <c r="I122">
        <v>700.00009999999997</v>
      </c>
      <c r="J122" s="1">
        <v>43181.489583333299</v>
      </c>
    </row>
    <row r="123" spans="1:10" x14ac:dyDescent="0.3">
      <c r="A123" t="s">
        <v>67</v>
      </c>
      <c r="B123" t="s">
        <v>77</v>
      </c>
      <c r="C123" s="1">
        <v>43189.572916666701</v>
      </c>
      <c r="D123">
        <v>402.25</v>
      </c>
      <c r="E123">
        <v>122</v>
      </c>
      <c r="F123">
        <v>9.75</v>
      </c>
      <c r="I123">
        <v>14400.0113</v>
      </c>
      <c r="J123" s="1">
        <v>43189.572916666701</v>
      </c>
    </row>
    <row r="124" spans="1:10" x14ac:dyDescent="0.3">
      <c r="A124" t="s">
        <v>67</v>
      </c>
      <c r="B124" t="s">
        <v>78</v>
      </c>
      <c r="C124" s="1">
        <v>43201.5625</v>
      </c>
      <c r="D124">
        <v>31.3</v>
      </c>
      <c r="E124">
        <v>27.4</v>
      </c>
      <c r="F124">
        <v>8.0500000000000007</v>
      </c>
      <c r="I124">
        <v>200</v>
      </c>
      <c r="J124" s="1">
        <v>43201.5625</v>
      </c>
    </row>
    <row r="125" spans="1:10" x14ac:dyDescent="0.3">
      <c r="A125" t="s">
        <v>158</v>
      </c>
      <c r="B125" t="s">
        <v>159</v>
      </c>
      <c r="C125" s="1">
        <v>43068.5</v>
      </c>
      <c r="D125">
        <v>53.7</v>
      </c>
      <c r="E125">
        <v>10.7</v>
      </c>
      <c r="I125">
        <v>100</v>
      </c>
      <c r="J125" s="1">
        <v>43068.5</v>
      </c>
    </row>
    <row r="126" spans="1:10" x14ac:dyDescent="0.3">
      <c r="A126" t="s">
        <v>158</v>
      </c>
      <c r="B126" t="s">
        <v>160</v>
      </c>
      <c r="C126" s="1">
        <v>43073.552083333299</v>
      </c>
      <c r="D126">
        <v>40.5</v>
      </c>
      <c r="E126">
        <v>9.6</v>
      </c>
      <c r="F126">
        <v>6.96</v>
      </c>
      <c r="G126" t="s">
        <v>13</v>
      </c>
      <c r="H126" t="s">
        <v>14</v>
      </c>
      <c r="I126">
        <v>200</v>
      </c>
      <c r="J126" s="1">
        <v>43073.552083333299</v>
      </c>
    </row>
    <row r="127" spans="1:10" x14ac:dyDescent="0.3">
      <c r="A127" t="s">
        <v>158</v>
      </c>
      <c r="B127" t="s">
        <v>161</v>
      </c>
      <c r="C127" s="1">
        <v>43084.552083333299</v>
      </c>
      <c r="D127">
        <v>12</v>
      </c>
      <c r="E127">
        <v>9.9</v>
      </c>
      <c r="F127">
        <v>6.5</v>
      </c>
      <c r="G127" t="s">
        <v>13</v>
      </c>
      <c r="H127" t="s">
        <v>22</v>
      </c>
      <c r="I127">
        <v>100</v>
      </c>
      <c r="J127" s="1">
        <v>43084.552083333299</v>
      </c>
    </row>
    <row r="128" spans="1:10" x14ac:dyDescent="0.3">
      <c r="A128" t="s">
        <v>158</v>
      </c>
      <c r="B128" t="s">
        <v>162</v>
      </c>
      <c r="C128" s="1">
        <v>43088.541666666701</v>
      </c>
      <c r="D128">
        <v>24.6</v>
      </c>
      <c r="E128">
        <v>19.3</v>
      </c>
      <c r="F128">
        <v>3.03</v>
      </c>
      <c r="G128" t="s">
        <v>13</v>
      </c>
      <c r="H128" t="s">
        <v>16</v>
      </c>
      <c r="I128">
        <v>300</v>
      </c>
      <c r="J128" s="1">
        <v>43088.541666666701</v>
      </c>
    </row>
    <row r="129" spans="1:10" x14ac:dyDescent="0.3">
      <c r="A129" t="s">
        <v>158</v>
      </c>
      <c r="B129" t="s">
        <v>163</v>
      </c>
      <c r="C129" s="1">
        <v>43096.5625</v>
      </c>
      <c r="D129">
        <v>26.4</v>
      </c>
      <c r="E129">
        <v>12.1</v>
      </c>
      <c r="I129">
        <v>200</v>
      </c>
      <c r="J129" s="1">
        <v>43096.5625</v>
      </c>
    </row>
    <row r="130" spans="1:10" x14ac:dyDescent="0.3">
      <c r="A130" t="s">
        <v>158</v>
      </c>
      <c r="B130" t="s">
        <v>164</v>
      </c>
      <c r="C130" s="1">
        <v>43109.46875</v>
      </c>
      <c r="D130">
        <v>71.2</v>
      </c>
      <c r="E130">
        <v>12.1</v>
      </c>
      <c r="I130">
        <v>100</v>
      </c>
      <c r="J130" s="1">
        <v>43109.46875</v>
      </c>
    </row>
    <row r="131" spans="1:10" x14ac:dyDescent="0.3">
      <c r="A131" t="s">
        <v>158</v>
      </c>
      <c r="B131" t="s">
        <v>165</v>
      </c>
      <c r="C131" s="1">
        <v>43116.541666666701</v>
      </c>
      <c r="D131">
        <v>30.7</v>
      </c>
      <c r="E131">
        <v>12</v>
      </c>
      <c r="F131">
        <v>8.24</v>
      </c>
      <c r="G131" t="s">
        <v>13</v>
      </c>
      <c r="H131" t="s">
        <v>40</v>
      </c>
      <c r="I131">
        <v>900.00009999999997</v>
      </c>
      <c r="J131" s="1">
        <v>43116.541666666701</v>
      </c>
    </row>
    <row r="132" spans="1:10" x14ac:dyDescent="0.3">
      <c r="A132" t="s">
        <v>158</v>
      </c>
      <c r="B132" t="s">
        <v>166</v>
      </c>
      <c r="C132" s="1">
        <v>43125.4375</v>
      </c>
      <c r="D132">
        <v>20.3</v>
      </c>
      <c r="E132">
        <v>15.3</v>
      </c>
      <c r="H132" t="s">
        <v>19</v>
      </c>
      <c r="I132">
        <v>1200.0001</v>
      </c>
      <c r="J132" s="1">
        <v>43125.4375</v>
      </c>
    </row>
    <row r="133" spans="1:10" x14ac:dyDescent="0.3">
      <c r="A133" t="s">
        <v>158</v>
      </c>
      <c r="B133" t="s">
        <v>167</v>
      </c>
      <c r="C133" s="1">
        <v>43132.552083333299</v>
      </c>
      <c r="D133">
        <v>17.95</v>
      </c>
      <c r="E133">
        <v>11.7</v>
      </c>
      <c r="F133">
        <v>3.39</v>
      </c>
      <c r="G133" t="s">
        <v>13</v>
      </c>
      <c r="H133" t="s">
        <v>16</v>
      </c>
      <c r="I133">
        <v>500</v>
      </c>
      <c r="J133" s="1">
        <v>43132.552083333299</v>
      </c>
    </row>
    <row r="134" spans="1:10" x14ac:dyDescent="0.3">
      <c r="A134" t="s">
        <v>158</v>
      </c>
      <c r="B134" t="s">
        <v>168</v>
      </c>
      <c r="C134" s="1">
        <v>43136.520833333299</v>
      </c>
      <c r="D134">
        <v>16.7</v>
      </c>
      <c r="E134">
        <v>11</v>
      </c>
      <c r="I134">
        <v>400</v>
      </c>
      <c r="J134" s="1">
        <v>43136.520833333299</v>
      </c>
    </row>
    <row r="135" spans="1:10" x14ac:dyDescent="0.3">
      <c r="A135" t="s">
        <v>158</v>
      </c>
      <c r="B135" t="s">
        <v>169</v>
      </c>
      <c r="C135" s="1">
        <v>43152.65625</v>
      </c>
      <c r="D135">
        <v>100</v>
      </c>
      <c r="E135">
        <v>59.6</v>
      </c>
      <c r="F135">
        <v>4.5999999999999996</v>
      </c>
      <c r="I135">
        <v>3999.9987999999998</v>
      </c>
      <c r="J135" s="1">
        <v>43152.65625</v>
      </c>
    </row>
    <row r="136" spans="1:10" x14ac:dyDescent="0.3">
      <c r="A136" t="s">
        <v>158</v>
      </c>
      <c r="B136" t="s">
        <v>170</v>
      </c>
      <c r="C136" s="1">
        <v>43157.4375</v>
      </c>
      <c r="D136">
        <v>30.3</v>
      </c>
      <c r="E136">
        <v>14.7</v>
      </c>
      <c r="I136">
        <v>1200.0001</v>
      </c>
      <c r="J136" s="1">
        <v>43157.4375</v>
      </c>
    </row>
    <row r="137" spans="1:10" x14ac:dyDescent="0.3">
      <c r="A137" t="s">
        <v>158</v>
      </c>
      <c r="B137" t="s">
        <v>171</v>
      </c>
      <c r="C137" s="1">
        <v>43168.510416666701</v>
      </c>
      <c r="D137">
        <v>82.7</v>
      </c>
      <c r="E137">
        <v>11.9</v>
      </c>
      <c r="F137">
        <v>5.59</v>
      </c>
      <c r="I137">
        <v>1200.0001</v>
      </c>
      <c r="J137" s="1">
        <v>43168.510416666701</v>
      </c>
    </row>
    <row r="138" spans="1:10" x14ac:dyDescent="0.3">
      <c r="A138" t="s">
        <v>158</v>
      </c>
      <c r="B138" t="s">
        <v>172</v>
      </c>
      <c r="C138" s="1">
        <v>43181.541666666701</v>
      </c>
      <c r="D138">
        <v>23.65</v>
      </c>
      <c r="E138">
        <v>8.4550000000000001</v>
      </c>
      <c r="F138">
        <v>5.05</v>
      </c>
      <c r="I138">
        <v>600.00009999999997</v>
      </c>
      <c r="J138" s="1">
        <v>43181.541666666701</v>
      </c>
    </row>
    <row r="139" spans="1:10" x14ac:dyDescent="0.3">
      <c r="A139" t="s">
        <v>158</v>
      </c>
      <c r="B139" t="s">
        <v>173</v>
      </c>
      <c r="C139" s="1">
        <v>43189.510416666701</v>
      </c>
      <c r="D139">
        <v>63.3</v>
      </c>
      <c r="E139">
        <v>30.7</v>
      </c>
      <c r="F139">
        <v>8.2200000000000006</v>
      </c>
      <c r="I139">
        <v>2800.0003000000002</v>
      </c>
      <c r="J139" s="1">
        <v>43189.510416666701</v>
      </c>
    </row>
    <row r="140" spans="1:10" x14ac:dyDescent="0.3">
      <c r="A140" t="s">
        <v>79</v>
      </c>
      <c r="B140" t="s">
        <v>80</v>
      </c>
      <c r="C140" s="1">
        <v>43068.479166666701</v>
      </c>
      <c r="D140">
        <v>59.7</v>
      </c>
      <c r="E140">
        <v>19.5</v>
      </c>
      <c r="I140">
        <v>200</v>
      </c>
      <c r="J140" s="1">
        <v>43068.479166666701</v>
      </c>
    </row>
    <row r="141" spans="1:10" x14ac:dyDescent="0.3">
      <c r="A141" t="s">
        <v>79</v>
      </c>
      <c r="B141" t="s">
        <v>81</v>
      </c>
      <c r="C141" s="1">
        <v>43073.520833333299</v>
      </c>
      <c r="D141">
        <v>35.4</v>
      </c>
      <c r="E141">
        <v>15.3</v>
      </c>
      <c r="F141">
        <v>0.51</v>
      </c>
      <c r="G141" t="s">
        <v>13</v>
      </c>
      <c r="H141" t="s">
        <v>14</v>
      </c>
      <c r="I141">
        <v>100</v>
      </c>
      <c r="J141" s="1">
        <v>43073.520833333299</v>
      </c>
    </row>
    <row r="142" spans="1:10" x14ac:dyDescent="0.3">
      <c r="A142" t="s">
        <v>79</v>
      </c>
      <c r="B142" t="s">
        <v>82</v>
      </c>
      <c r="C142" s="1">
        <v>43088.510416666701</v>
      </c>
      <c r="D142">
        <v>33.4</v>
      </c>
      <c r="E142">
        <v>19.899999999999999</v>
      </c>
      <c r="F142">
        <v>0.35</v>
      </c>
      <c r="G142" t="s">
        <v>13</v>
      </c>
      <c r="H142" t="s">
        <v>16</v>
      </c>
      <c r="I142">
        <v>0</v>
      </c>
      <c r="J142" s="1">
        <v>43088.510416666701</v>
      </c>
    </row>
    <row r="143" spans="1:10" x14ac:dyDescent="0.3">
      <c r="A143" t="s">
        <v>79</v>
      </c>
      <c r="B143" t="s">
        <v>83</v>
      </c>
      <c r="C143" s="1">
        <v>43109.572916666701</v>
      </c>
      <c r="D143">
        <v>23.5</v>
      </c>
      <c r="E143">
        <v>12.8</v>
      </c>
      <c r="I143">
        <v>0</v>
      </c>
      <c r="J143" s="1">
        <v>43109.572916666701</v>
      </c>
    </row>
    <row r="144" spans="1:10" x14ac:dyDescent="0.3">
      <c r="A144" t="s">
        <v>79</v>
      </c>
      <c r="B144" t="s">
        <v>84</v>
      </c>
      <c r="C144" s="1">
        <v>43112.583333333299</v>
      </c>
      <c r="D144">
        <v>264.5</v>
      </c>
      <c r="E144">
        <v>219.3</v>
      </c>
      <c r="F144">
        <v>1.24</v>
      </c>
      <c r="H144" t="s">
        <v>85</v>
      </c>
      <c r="I144">
        <v>3700</v>
      </c>
      <c r="J144" s="1">
        <v>43112.583333333299</v>
      </c>
    </row>
    <row r="145" spans="1:10" x14ac:dyDescent="0.3">
      <c r="A145" t="s">
        <v>79</v>
      </c>
      <c r="B145" t="s">
        <v>86</v>
      </c>
      <c r="C145" s="1">
        <v>43125.458333333299</v>
      </c>
      <c r="D145">
        <v>61</v>
      </c>
      <c r="E145">
        <v>42.4</v>
      </c>
      <c r="H145" t="s">
        <v>19</v>
      </c>
      <c r="I145">
        <v>800</v>
      </c>
      <c r="J145" s="1">
        <v>43125.458333333299</v>
      </c>
    </row>
    <row r="146" spans="1:10" x14ac:dyDescent="0.3">
      <c r="A146" t="s">
        <v>79</v>
      </c>
      <c r="B146" t="s">
        <v>87</v>
      </c>
      <c r="C146" s="1">
        <v>43152.53125</v>
      </c>
      <c r="D146">
        <v>317.5</v>
      </c>
      <c r="E146">
        <v>240</v>
      </c>
      <c r="F146">
        <v>2.09</v>
      </c>
      <c r="I146">
        <v>2000.0001</v>
      </c>
      <c r="J146" s="1">
        <v>43152.53125</v>
      </c>
    </row>
    <row r="147" spans="1:10" x14ac:dyDescent="0.3">
      <c r="A147" t="s">
        <v>79</v>
      </c>
      <c r="B147" t="s">
        <v>88</v>
      </c>
      <c r="C147" s="1">
        <v>43157.416666666701</v>
      </c>
      <c r="D147">
        <v>174.4</v>
      </c>
      <c r="E147">
        <v>76.2</v>
      </c>
      <c r="I147">
        <v>400</v>
      </c>
      <c r="J147" s="1">
        <v>43157.416666666701</v>
      </c>
    </row>
    <row r="148" spans="1:10" x14ac:dyDescent="0.3">
      <c r="A148" t="s">
        <v>79</v>
      </c>
      <c r="B148" t="s">
        <v>89</v>
      </c>
      <c r="C148" s="1">
        <v>43168.5625</v>
      </c>
      <c r="D148">
        <v>134</v>
      </c>
      <c r="E148">
        <v>76.2</v>
      </c>
      <c r="F148">
        <v>1.1599999999999999</v>
      </c>
      <c r="I148">
        <v>500</v>
      </c>
      <c r="J148" s="1">
        <v>43168.5625</v>
      </c>
    </row>
    <row r="149" spans="1:10" x14ac:dyDescent="0.3">
      <c r="A149" t="s">
        <v>79</v>
      </c>
      <c r="B149" t="s">
        <v>90</v>
      </c>
      <c r="C149" s="1">
        <v>43181.572916666701</v>
      </c>
      <c r="D149">
        <v>254</v>
      </c>
      <c r="E149">
        <v>153</v>
      </c>
      <c r="F149">
        <v>1.28</v>
      </c>
      <c r="I149">
        <v>100</v>
      </c>
      <c r="J149" s="1">
        <v>43181.572916666701</v>
      </c>
    </row>
    <row r="150" spans="1:10" x14ac:dyDescent="0.3">
      <c r="A150" t="s">
        <v>79</v>
      </c>
      <c r="B150" t="s">
        <v>91</v>
      </c>
      <c r="C150" s="1">
        <v>43189.489583333299</v>
      </c>
      <c r="D150">
        <v>368</v>
      </c>
      <c r="E150">
        <v>66.599999999999994</v>
      </c>
      <c r="F150">
        <v>1.64</v>
      </c>
      <c r="G150" t="s">
        <v>13</v>
      </c>
      <c r="H150" t="s">
        <v>85</v>
      </c>
      <c r="I150">
        <v>4399.9980999999998</v>
      </c>
      <c r="J150" s="1">
        <v>43189.489583333299</v>
      </c>
    </row>
    <row r="151" spans="1:10" x14ac:dyDescent="0.3">
      <c r="A151" t="s">
        <v>79</v>
      </c>
      <c r="B151" t="s">
        <v>92</v>
      </c>
      <c r="C151" s="1">
        <v>43201.40625</v>
      </c>
      <c r="D151">
        <v>75.2</v>
      </c>
      <c r="E151">
        <v>30</v>
      </c>
      <c r="F151">
        <v>0.84</v>
      </c>
      <c r="I151">
        <v>500</v>
      </c>
      <c r="J151" s="1">
        <v>43201.40625</v>
      </c>
    </row>
    <row r="152" spans="1:10" x14ac:dyDescent="0.3">
      <c r="A152" t="s">
        <v>93</v>
      </c>
      <c r="B152" t="s">
        <v>94</v>
      </c>
      <c r="C152" s="1">
        <v>43068.489583333299</v>
      </c>
      <c r="D152">
        <v>50.6</v>
      </c>
      <c r="E152">
        <v>12.7</v>
      </c>
      <c r="I152">
        <v>300</v>
      </c>
      <c r="J152" s="1">
        <v>43068.489583333299</v>
      </c>
    </row>
    <row r="153" spans="1:10" x14ac:dyDescent="0.3">
      <c r="A153" t="s">
        <v>93</v>
      </c>
      <c r="B153" t="s">
        <v>95</v>
      </c>
      <c r="C153" s="1">
        <v>43073.510416666701</v>
      </c>
      <c r="D153">
        <v>54.9</v>
      </c>
      <c r="E153">
        <v>10.5</v>
      </c>
      <c r="F153">
        <v>0.39</v>
      </c>
      <c r="G153" t="s">
        <v>13</v>
      </c>
      <c r="H153" t="s">
        <v>14</v>
      </c>
      <c r="I153">
        <v>100</v>
      </c>
      <c r="J153" s="1">
        <v>43073.510416666701</v>
      </c>
    </row>
    <row r="154" spans="1:10" x14ac:dyDescent="0.3">
      <c r="A154" t="s">
        <v>93</v>
      </c>
      <c r="B154" t="s">
        <v>96</v>
      </c>
      <c r="C154" s="1">
        <v>43088.5</v>
      </c>
      <c r="D154">
        <v>29.5</v>
      </c>
      <c r="E154">
        <v>16.5</v>
      </c>
      <c r="F154">
        <v>0.41</v>
      </c>
      <c r="G154" t="s">
        <v>13</v>
      </c>
      <c r="H154" t="s">
        <v>16</v>
      </c>
      <c r="I154">
        <v>100</v>
      </c>
      <c r="J154" s="1">
        <v>43088.5</v>
      </c>
    </row>
    <row r="155" spans="1:10" x14ac:dyDescent="0.3">
      <c r="A155" t="s">
        <v>93</v>
      </c>
      <c r="B155" t="s">
        <v>97</v>
      </c>
      <c r="C155" s="1">
        <v>43112.5</v>
      </c>
      <c r="D155">
        <v>2445</v>
      </c>
      <c r="E155">
        <v>225</v>
      </c>
      <c r="F155">
        <v>1.39</v>
      </c>
      <c r="I155">
        <v>5099.9969000000001</v>
      </c>
      <c r="J155" s="1">
        <v>43112.5</v>
      </c>
    </row>
    <row r="156" spans="1:10" x14ac:dyDescent="0.3">
      <c r="A156" t="s">
        <v>93</v>
      </c>
      <c r="B156" t="s">
        <v>98</v>
      </c>
      <c r="C156" s="1">
        <v>43152.520833333299</v>
      </c>
      <c r="D156">
        <v>7872</v>
      </c>
      <c r="E156">
        <v>64.400000000000006</v>
      </c>
      <c r="F156">
        <v>2.79</v>
      </c>
      <c r="I156">
        <v>4500</v>
      </c>
      <c r="J156" s="1">
        <v>43152.520833333299</v>
      </c>
    </row>
    <row r="157" spans="1:10" x14ac:dyDescent="0.3">
      <c r="A157" t="s">
        <v>93</v>
      </c>
      <c r="B157" t="s">
        <v>99</v>
      </c>
      <c r="C157" s="1">
        <v>43157.395833333299</v>
      </c>
      <c r="D157">
        <v>1890</v>
      </c>
      <c r="E157">
        <v>55.7</v>
      </c>
      <c r="I157">
        <v>400</v>
      </c>
      <c r="J157" s="1">
        <v>43157.395833333299</v>
      </c>
    </row>
    <row r="158" spans="1:10" x14ac:dyDescent="0.3">
      <c r="A158" t="s">
        <v>93</v>
      </c>
      <c r="B158" t="s">
        <v>100</v>
      </c>
      <c r="C158" s="1">
        <v>43168.572916666701</v>
      </c>
      <c r="D158">
        <v>2700</v>
      </c>
      <c r="E158">
        <v>82.4</v>
      </c>
      <c r="F158">
        <v>2.16</v>
      </c>
      <c r="I158">
        <v>500</v>
      </c>
      <c r="J158" s="1">
        <v>43168.572916666701</v>
      </c>
    </row>
    <row r="159" spans="1:10" x14ac:dyDescent="0.3">
      <c r="A159" t="s">
        <v>93</v>
      </c>
      <c r="B159" t="s">
        <v>101</v>
      </c>
      <c r="C159" s="1">
        <v>43189.479166666701</v>
      </c>
      <c r="D159">
        <v>133</v>
      </c>
      <c r="E159">
        <v>55.7</v>
      </c>
      <c r="F159">
        <v>1.84</v>
      </c>
      <c r="I159">
        <v>3699.9992999999999</v>
      </c>
      <c r="J159" s="1">
        <v>43189.479166666701</v>
      </c>
    </row>
  </sheetData>
  <sortState ref="A2:J159">
    <sortCondition ref="A2:A159"/>
    <sortCondition ref="C2:C15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9"/>
  <sheetViews>
    <sheetView tabSelected="1" topLeftCell="Z139" zoomScale="70" zoomScaleNormal="70" workbookViewId="0">
      <selection activeCell="Q125" sqref="Q125"/>
    </sheetView>
  </sheetViews>
  <sheetFormatPr defaultRowHeight="14.4" customHeight="1" x14ac:dyDescent="0.3"/>
  <cols>
    <col min="2" max="2" width="16.5546875" customWidth="1"/>
    <col min="3" max="3" width="20.6640625" bestFit="1" customWidth="1"/>
    <col min="4" max="5" width="8.88671875" customWidth="1"/>
    <col min="6" max="12" width="14.109375" style="2" customWidth="1"/>
    <col min="13" max="15" width="8.88671875" customWidth="1"/>
    <col min="18" max="18" width="14.109375" style="2" customWidth="1"/>
    <col min="19" max="19" width="13.6640625" bestFit="1" customWidth="1"/>
  </cols>
  <sheetData>
    <row r="1" spans="1:19" ht="14.4" customHeigh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s="2" t="s">
        <v>190</v>
      </c>
      <c r="G1" s="2" t="s">
        <v>191</v>
      </c>
      <c r="I1" s="3" t="s">
        <v>192</v>
      </c>
      <c r="J1" s="3" t="s">
        <v>193</v>
      </c>
      <c r="K1" s="3" t="s">
        <v>194</v>
      </c>
      <c r="L1" s="3" t="s">
        <v>195</v>
      </c>
      <c r="M1" t="s">
        <v>5</v>
      </c>
      <c r="N1" t="s">
        <v>6</v>
      </c>
      <c r="O1" t="s">
        <v>7</v>
      </c>
      <c r="P1" t="s">
        <v>8</v>
      </c>
      <c r="Q1" t="s">
        <v>197</v>
      </c>
      <c r="R1" s="2" t="s">
        <v>196</v>
      </c>
      <c r="S1" t="s">
        <v>9</v>
      </c>
    </row>
    <row r="2" spans="1:19" ht="14.4" customHeight="1" x14ac:dyDescent="0.3">
      <c r="A2" t="s">
        <v>115</v>
      </c>
      <c r="B2" t="s">
        <v>116</v>
      </c>
      <c r="C2" s="1">
        <v>43068.5625</v>
      </c>
      <c r="D2">
        <v>96.9</v>
      </c>
      <c r="E2">
        <v>21.8</v>
      </c>
      <c r="I2" s="2">
        <f t="shared" ref="I2:I33" si="0">D2*Q2</f>
        <v>38760</v>
      </c>
      <c r="J2" s="2">
        <f t="shared" ref="J2:J7" si="1">E2*Q2</f>
        <v>8720</v>
      </c>
      <c r="K2" s="2">
        <f>LOG10(I2)</f>
        <v>4.5883837683787281</v>
      </c>
      <c r="L2" s="2">
        <f>LOG10(J2)</f>
        <v>3.9405164849325671</v>
      </c>
      <c r="P2">
        <v>400</v>
      </c>
      <c r="Q2">
        <v>400</v>
      </c>
      <c r="R2" s="2">
        <f>LOG10(Q2)</f>
        <v>2.6020599913279625</v>
      </c>
      <c r="S2" s="1">
        <v>43068.5625</v>
      </c>
    </row>
    <row r="3" spans="1:19" ht="14.4" customHeight="1" x14ac:dyDescent="0.3">
      <c r="A3" t="s">
        <v>115</v>
      </c>
      <c r="B3" t="s">
        <v>117</v>
      </c>
      <c r="C3" s="1">
        <v>43073.583333333299</v>
      </c>
      <c r="D3">
        <v>30.7</v>
      </c>
      <c r="E3">
        <v>18.2</v>
      </c>
      <c r="I3" s="2">
        <f t="shared" si="0"/>
        <v>6140</v>
      </c>
      <c r="J3" s="2">
        <f t="shared" si="1"/>
        <v>3640</v>
      </c>
      <c r="K3" s="2">
        <f t="shared" ref="K3:L66" si="2">LOG10(I3)</f>
        <v>3.7881683711411678</v>
      </c>
      <c r="L3" s="2">
        <f t="shared" si="2"/>
        <v>3.5611013836490559</v>
      </c>
      <c r="M3">
        <v>4.0199999999999996</v>
      </c>
      <c r="N3" t="s">
        <v>13</v>
      </c>
      <c r="O3" t="s">
        <v>14</v>
      </c>
      <c r="P3">
        <v>200</v>
      </c>
      <c r="Q3">
        <v>200</v>
      </c>
      <c r="R3" s="2">
        <f t="shared" ref="R3:R66" si="3">LOG10(Q3)</f>
        <v>2.3010299956639813</v>
      </c>
      <c r="S3" s="1">
        <v>43073.583333333299</v>
      </c>
    </row>
    <row r="4" spans="1:19" ht="14.4" customHeight="1" x14ac:dyDescent="0.3">
      <c r="A4" t="s">
        <v>115</v>
      </c>
      <c r="B4" t="s">
        <v>118</v>
      </c>
      <c r="C4" s="1">
        <v>43084.53125</v>
      </c>
      <c r="D4">
        <v>30.9</v>
      </c>
      <c r="E4">
        <v>11.6</v>
      </c>
      <c r="I4" s="2">
        <f t="shared" si="0"/>
        <v>6180</v>
      </c>
      <c r="J4" s="2">
        <f t="shared" si="1"/>
        <v>2320</v>
      </c>
      <c r="K4" s="2">
        <f t="shared" si="2"/>
        <v>3.7909884750888159</v>
      </c>
      <c r="L4" s="2">
        <f t="shared" si="2"/>
        <v>3.3654879848908998</v>
      </c>
      <c r="M4">
        <v>3.49</v>
      </c>
      <c r="N4" t="s">
        <v>13</v>
      </c>
      <c r="O4" t="s">
        <v>16</v>
      </c>
      <c r="P4">
        <v>200</v>
      </c>
      <c r="Q4">
        <v>200</v>
      </c>
      <c r="R4" s="2">
        <f t="shared" si="3"/>
        <v>2.3010299956639813</v>
      </c>
      <c r="S4" s="1">
        <v>43084.53125</v>
      </c>
    </row>
    <row r="5" spans="1:19" ht="14.4" customHeight="1" x14ac:dyDescent="0.3">
      <c r="A5" t="s">
        <v>115</v>
      </c>
      <c r="B5" t="s">
        <v>119</v>
      </c>
      <c r="C5" s="1">
        <v>43088.489583333299</v>
      </c>
      <c r="D5">
        <v>22.7</v>
      </c>
      <c r="E5">
        <v>15.6</v>
      </c>
      <c r="I5" s="2">
        <f t="shared" si="0"/>
        <v>4540</v>
      </c>
      <c r="J5" s="2">
        <f t="shared" si="1"/>
        <v>3120</v>
      </c>
      <c r="K5" s="2">
        <f t="shared" si="2"/>
        <v>3.6570558528571038</v>
      </c>
      <c r="L5" s="2">
        <f t="shared" si="2"/>
        <v>3.4941545940184429</v>
      </c>
      <c r="M5">
        <v>3.48</v>
      </c>
      <c r="N5" t="s">
        <v>13</v>
      </c>
      <c r="O5" t="s">
        <v>16</v>
      </c>
      <c r="P5">
        <v>200</v>
      </c>
      <c r="Q5">
        <v>200</v>
      </c>
      <c r="R5" s="2">
        <f t="shared" si="3"/>
        <v>2.3010299956639813</v>
      </c>
      <c r="S5" s="1">
        <v>43088.489583333299</v>
      </c>
    </row>
    <row r="6" spans="1:19" ht="14.4" customHeight="1" x14ac:dyDescent="0.3">
      <c r="A6" t="s">
        <v>115</v>
      </c>
      <c r="B6" t="s">
        <v>120</v>
      </c>
      <c r="C6" s="1">
        <v>43096.489583333299</v>
      </c>
      <c r="D6">
        <v>19.2</v>
      </c>
      <c r="E6">
        <v>15.9</v>
      </c>
      <c r="I6" s="2">
        <f t="shared" si="0"/>
        <v>3840</v>
      </c>
      <c r="J6" s="2">
        <f t="shared" si="1"/>
        <v>3180</v>
      </c>
      <c r="K6" s="2">
        <f t="shared" si="2"/>
        <v>3.5843312243675309</v>
      </c>
      <c r="L6" s="2">
        <f t="shared" si="2"/>
        <v>3.5024271199844326</v>
      </c>
      <c r="O6" t="s">
        <v>19</v>
      </c>
      <c r="P6">
        <v>200</v>
      </c>
      <c r="Q6">
        <v>200</v>
      </c>
      <c r="R6" s="2">
        <f t="shared" si="3"/>
        <v>2.3010299956639813</v>
      </c>
      <c r="S6" s="1">
        <v>43096.489583333299</v>
      </c>
    </row>
    <row r="7" spans="1:19" ht="14.4" customHeight="1" x14ac:dyDescent="0.3">
      <c r="A7" t="s">
        <v>115</v>
      </c>
      <c r="B7" t="s">
        <v>121</v>
      </c>
      <c r="C7" s="1">
        <v>43109.59375</v>
      </c>
      <c r="D7">
        <v>25.9</v>
      </c>
      <c r="E7">
        <v>16</v>
      </c>
      <c r="I7" s="2">
        <f t="shared" si="0"/>
        <v>2590</v>
      </c>
      <c r="J7" s="2">
        <f t="shared" si="1"/>
        <v>1600</v>
      </c>
      <c r="K7" s="2">
        <f t="shared" si="2"/>
        <v>3.4132997640812519</v>
      </c>
      <c r="L7" s="2">
        <f t="shared" si="2"/>
        <v>3.2041199826559246</v>
      </c>
      <c r="P7">
        <v>100</v>
      </c>
      <c r="Q7">
        <v>100</v>
      </c>
      <c r="R7" s="2">
        <f t="shared" si="3"/>
        <v>2</v>
      </c>
      <c r="S7" s="1">
        <v>43109.59375</v>
      </c>
    </row>
    <row r="8" spans="1:19" ht="14.4" customHeight="1" x14ac:dyDescent="0.3">
      <c r="A8" t="s">
        <v>115</v>
      </c>
      <c r="B8" t="s">
        <v>122</v>
      </c>
      <c r="C8" s="1">
        <v>43112.6875</v>
      </c>
      <c r="D8">
        <v>377</v>
      </c>
      <c r="I8" s="2">
        <f t="shared" si="0"/>
        <v>6333606.1073999992</v>
      </c>
      <c r="K8" s="2">
        <f t="shared" si="2"/>
        <v>6.8016510507154182</v>
      </c>
      <c r="M8">
        <v>5.63</v>
      </c>
      <c r="P8">
        <v>16800.016199999998</v>
      </c>
      <c r="Q8">
        <v>16800.016199999998</v>
      </c>
      <c r="R8" s="2">
        <f t="shared" si="3"/>
        <v>4.2253097005096256</v>
      </c>
      <c r="S8" s="1">
        <v>43112.6875</v>
      </c>
    </row>
    <row r="9" spans="1:19" ht="14.4" customHeight="1" x14ac:dyDescent="0.3">
      <c r="A9" t="s">
        <v>115</v>
      </c>
      <c r="B9" t="s">
        <v>123</v>
      </c>
      <c r="C9" s="1">
        <v>43124.479166666701</v>
      </c>
      <c r="D9">
        <v>154</v>
      </c>
      <c r="E9">
        <v>67.5</v>
      </c>
      <c r="I9" s="2">
        <f t="shared" si="0"/>
        <v>1432200.1540000001</v>
      </c>
      <c r="J9" s="2">
        <f t="shared" ref="J9:J22" si="4">E9*Q9</f>
        <v>627750.0675</v>
      </c>
      <c r="K9" s="2">
        <f t="shared" si="2"/>
        <v>6.1560037160887271</v>
      </c>
      <c r="L9" s="2">
        <f t="shared" si="2"/>
        <v>5.7977867680832889</v>
      </c>
      <c r="O9" t="s">
        <v>19</v>
      </c>
      <c r="P9">
        <v>9300.0010000000002</v>
      </c>
      <c r="Q9">
        <v>9300.0010000000002</v>
      </c>
      <c r="R9" s="2">
        <f t="shared" si="3"/>
        <v>3.968482995252264</v>
      </c>
      <c r="S9" s="1">
        <v>43124.479166666701</v>
      </c>
    </row>
    <row r="10" spans="1:19" ht="14.4" customHeight="1" x14ac:dyDescent="0.3">
      <c r="A10" t="s">
        <v>115</v>
      </c>
      <c r="B10" t="s">
        <v>124</v>
      </c>
      <c r="C10" s="1">
        <v>43132.479166666701</v>
      </c>
      <c r="D10">
        <v>18.899999999999999</v>
      </c>
      <c r="E10">
        <v>18.899999999999999</v>
      </c>
      <c r="I10" s="2">
        <f t="shared" si="0"/>
        <v>11340.00189</v>
      </c>
      <c r="J10" s="2">
        <f t="shared" si="4"/>
        <v>11340.00189</v>
      </c>
      <c r="K10" s="2">
        <f t="shared" si="2"/>
        <v>4.0546131269392953</v>
      </c>
      <c r="L10" s="2">
        <f t="shared" si="2"/>
        <v>4.0546131269392953</v>
      </c>
      <c r="M10">
        <v>2.84</v>
      </c>
      <c r="N10" t="s">
        <v>13</v>
      </c>
      <c r="O10" t="s">
        <v>22</v>
      </c>
      <c r="P10">
        <v>600.00009999999997</v>
      </c>
      <c r="Q10">
        <v>600.00009999999997</v>
      </c>
      <c r="R10" s="2">
        <f t="shared" si="3"/>
        <v>2.778151322766051</v>
      </c>
      <c r="S10" s="1">
        <v>43132.479166666701</v>
      </c>
    </row>
    <row r="11" spans="1:19" ht="14.4" customHeight="1" x14ac:dyDescent="0.3">
      <c r="A11" t="s">
        <v>115</v>
      </c>
      <c r="B11" t="s">
        <v>125</v>
      </c>
      <c r="C11" s="1">
        <v>43136.489583333299</v>
      </c>
      <c r="D11">
        <v>21.6</v>
      </c>
      <c r="E11">
        <v>19.2</v>
      </c>
      <c r="I11" s="2">
        <f t="shared" si="0"/>
        <v>4320</v>
      </c>
      <c r="J11" s="2">
        <f t="shared" si="4"/>
        <v>3840</v>
      </c>
      <c r="K11" s="2">
        <f t="shared" si="2"/>
        <v>3.6354837468149119</v>
      </c>
      <c r="L11" s="2">
        <f t="shared" si="2"/>
        <v>3.5843312243675309</v>
      </c>
      <c r="O11" t="s">
        <v>19</v>
      </c>
      <c r="P11">
        <v>200</v>
      </c>
      <c r="Q11">
        <v>200</v>
      </c>
      <c r="R11" s="2">
        <f t="shared" si="3"/>
        <v>2.3010299956639813</v>
      </c>
      <c r="S11" s="1">
        <v>43136.489583333299</v>
      </c>
    </row>
    <row r="12" spans="1:19" ht="14.4" customHeight="1" x14ac:dyDescent="0.3">
      <c r="A12" t="s">
        <v>115</v>
      </c>
      <c r="B12" t="s">
        <v>126</v>
      </c>
      <c r="C12" s="1">
        <v>43152.458333333299</v>
      </c>
      <c r="D12">
        <v>260.5</v>
      </c>
      <c r="E12">
        <v>82.5</v>
      </c>
      <c r="I12" s="2">
        <f t="shared" si="0"/>
        <v>3777252.9957500002</v>
      </c>
      <c r="J12" s="2">
        <f t="shared" si="4"/>
        <v>1196250.94875</v>
      </c>
      <c r="K12" s="2">
        <f t="shared" si="2"/>
        <v>6.5771760743108327</v>
      </c>
      <c r="L12" s="2">
        <f t="shared" si="2"/>
        <v>6.0778222952252143</v>
      </c>
      <c r="M12">
        <v>6.04</v>
      </c>
      <c r="P12">
        <v>14500.011500000001</v>
      </c>
      <c r="Q12">
        <v>14500.011500000001</v>
      </c>
      <c r="R12" s="2">
        <f t="shared" si="3"/>
        <v>4.1613683466752898</v>
      </c>
      <c r="S12" s="1">
        <v>43152.458333333299</v>
      </c>
    </row>
    <row r="13" spans="1:19" ht="14.4" customHeight="1" x14ac:dyDescent="0.3">
      <c r="A13" t="s">
        <v>115</v>
      </c>
      <c r="B13" t="s">
        <v>127</v>
      </c>
      <c r="C13" s="1">
        <v>43157.5625</v>
      </c>
      <c r="D13">
        <v>212</v>
      </c>
      <c r="E13">
        <v>53.6</v>
      </c>
      <c r="I13" s="2">
        <f t="shared" si="0"/>
        <v>678400.04240000003</v>
      </c>
      <c r="J13" s="2">
        <f t="shared" si="4"/>
        <v>171520.01071999999</v>
      </c>
      <c r="K13" s="2">
        <f t="shared" si="2"/>
        <v>5.8314858663920619</v>
      </c>
      <c r="L13" s="2">
        <f t="shared" si="2"/>
        <v>5.23431479515608</v>
      </c>
      <c r="P13">
        <v>3200.0001999999999</v>
      </c>
      <c r="Q13">
        <v>3200.0001999999999</v>
      </c>
      <c r="R13" s="2">
        <f t="shared" si="3"/>
        <v>3.5051500054633102</v>
      </c>
      <c r="S13" s="1">
        <v>43157.5625</v>
      </c>
    </row>
    <row r="14" spans="1:19" ht="14.4" customHeight="1" x14ac:dyDescent="0.3">
      <c r="A14" t="s">
        <v>115</v>
      </c>
      <c r="B14" t="s">
        <v>128</v>
      </c>
      <c r="C14" s="1">
        <v>43168.604166666701</v>
      </c>
      <c r="D14">
        <v>33.299999999999997</v>
      </c>
      <c r="E14">
        <v>17.399999999999999</v>
      </c>
      <c r="I14" s="2">
        <f t="shared" si="0"/>
        <v>39960.003329999992</v>
      </c>
      <c r="J14" s="2">
        <f t="shared" si="4"/>
        <v>20880.001739999996</v>
      </c>
      <c r="K14" s="2">
        <f t="shared" si="2"/>
        <v>4.60162551574515</v>
      </c>
      <c r="L14" s="2">
        <f t="shared" si="2"/>
        <v>4.3197305305214302</v>
      </c>
      <c r="M14">
        <v>5.1100000000000003</v>
      </c>
      <c r="P14">
        <v>1200.0001</v>
      </c>
      <c r="Q14">
        <v>1200.0001</v>
      </c>
      <c r="R14" s="2">
        <f t="shared" si="3"/>
        <v>3.0791812822388303</v>
      </c>
      <c r="S14" s="1">
        <v>43168.604166666701</v>
      </c>
    </row>
    <row r="15" spans="1:19" ht="14.4" customHeight="1" x14ac:dyDescent="0.3">
      <c r="A15" t="s">
        <v>115</v>
      </c>
      <c r="B15" t="s">
        <v>129</v>
      </c>
      <c r="C15" s="1">
        <v>43181.416666666701</v>
      </c>
      <c r="D15">
        <v>14.6</v>
      </c>
      <c r="E15">
        <v>14</v>
      </c>
      <c r="I15" s="2">
        <f t="shared" si="0"/>
        <v>7300</v>
      </c>
      <c r="J15" s="2">
        <f t="shared" si="4"/>
        <v>7000</v>
      </c>
      <c r="K15" s="2">
        <f t="shared" si="2"/>
        <v>3.8633228601204559</v>
      </c>
      <c r="L15" s="2">
        <f t="shared" si="2"/>
        <v>3.8450980400142569</v>
      </c>
      <c r="M15">
        <v>4.49</v>
      </c>
      <c r="P15">
        <v>500</v>
      </c>
      <c r="Q15">
        <v>500</v>
      </c>
      <c r="R15" s="2">
        <f t="shared" si="3"/>
        <v>2.6989700043360187</v>
      </c>
      <c r="S15" s="1">
        <v>43181.416666666701</v>
      </c>
    </row>
    <row r="16" spans="1:19" ht="14.4" customHeight="1" x14ac:dyDescent="0.3">
      <c r="A16" t="s">
        <v>115</v>
      </c>
      <c r="B16" t="s">
        <v>130</v>
      </c>
      <c r="C16" s="1">
        <v>43189.427083333299</v>
      </c>
      <c r="D16">
        <v>708</v>
      </c>
      <c r="E16">
        <v>96.4</v>
      </c>
      <c r="I16" s="2">
        <f t="shared" si="0"/>
        <v>5947199.3628000002</v>
      </c>
      <c r="J16" s="2">
        <f t="shared" si="4"/>
        <v>809759.91324000014</v>
      </c>
      <c r="K16" s="2">
        <f t="shared" si="2"/>
        <v>6.7743124972200963</v>
      </c>
      <c r="L16" s="2">
        <f t="shared" si="2"/>
        <v>5.9083562734331583</v>
      </c>
      <c r="M16">
        <v>10.71</v>
      </c>
      <c r="P16">
        <v>8399.9991000000009</v>
      </c>
      <c r="Q16">
        <v>8399.9991000000009</v>
      </c>
      <c r="R16" s="2">
        <f t="shared" si="3"/>
        <v>3.9242792395303274</v>
      </c>
      <c r="S16" s="1">
        <v>43189.427083333299</v>
      </c>
    </row>
    <row r="17" spans="1:19" ht="14.4" customHeight="1" x14ac:dyDescent="0.3">
      <c r="A17" t="s">
        <v>115</v>
      </c>
      <c r="B17" t="s">
        <v>131</v>
      </c>
      <c r="C17" s="1">
        <v>43201.666666666701</v>
      </c>
      <c r="D17">
        <v>17</v>
      </c>
      <c r="E17">
        <v>12.9</v>
      </c>
      <c r="I17" s="2">
        <f t="shared" si="0"/>
        <v>10200.001699999999</v>
      </c>
      <c r="J17" s="2">
        <f t="shared" si="4"/>
        <v>7740.0012900000002</v>
      </c>
      <c r="K17" s="2">
        <f t="shared" si="2"/>
        <v>4.0086002441443247</v>
      </c>
      <c r="L17" s="2">
        <f t="shared" si="2"/>
        <v>3.8887410330653003</v>
      </c>
      <c r="M17">
        <v>4.74</v>
      </c>
      <c r="P17">
        <v>600.00009999999997</v>
      </c>
      <c r="Q17">
        <v>600.00009999999997</v>
      </c>
      <c r="R17" s="2">
        <f t="shared" si="3"/>
        <v>2.778151322766051</v>
      </c>
      <c r="S17" s="1">
        <v>43201.666666666701</v>
      </c>
    </row>
    <row r="18" spans="1:19" ht="14.4" customHeight="1" x14ac:dyDescent="0.3">
      <c r="A18" t="s">
        <v>132</v>
      </c>
      <c r="B18" t="s">
        <v>133</v>
      </c>
      <c r="C18" s="1">
        <v>43068.572916666701</v>
      </c>
      <c r="D18">
        <v>277.8</v>
      </c>
      <c r="E18">
        <v>125</v>
      </c>
      <c r="I18" s="2">
        <f t="shared" si="0"/>
        <v>27780</v>
      </c>
      <c r="J18" s="2">
        <f t="shared" si="4"/>
        <v>12500</v>
      </c>
      <c r="K18" s="2">
        <f t="shared" si="2"/>
        <v>4.4437322414015972</v>
      </c>
      <c r="L18" s="2">
        <f t="shared" si="2"/>
        <v>4.0969100130080562</v>
      </c>
      <c r="P18">
        <v>100</v>
      </c>
      <c r="Q18">
        <v>100</v>
      </c>
      <c r="R18" s="2">
        <f t="shared" si="3"/>
        <v>2</v>
      </c>
      <c r="S18" s="1">
        <v>43068.572916666701</v>
      </c>
    </row>
    <row r="19" spans="1:19" ht="14.4" customHeight="1" x14ac:dyDescent="0.3">
      <c r="A19" t="s">
        <v>132</v>
      </c>
      <c r="B19" t="s">
        <v>134</v>
      </c>
      <c r="C19" s="1">
        <v>43073.572916666701</v>
      </c>
      <c r="D19">
        <v>64.5</v>
      </c>
      <c r="E19">
        <v>31.1</v>
      </c>
      <c r="I19" s="2">
        <f t="shared" si="0"/>
        <v>709.5</v>
      </c>
      <c r="J19" s="2">
        <f t="shared" si="4"/>
        <v>342.1</v>
      </c>
      <c r="K19" s="2">
        <f t="shared" si="2"/>
        <v>2.8509523997934929</v>
      </c>
      <c r="L19" s="2">
        <f t="shared" si="2"/>
        <v>2.5341530741850624</v>
      </c>
      <c r="M19">
        <v>8.7200000000000006</v>
      </c>
      <c r="N19" t="s">
        <v>13</v>
      </c>
      <c r="O19" t="s">
        <v>14</v>
      </c>
      <c r="P19">
        <v>0</v>
      </c>
      <c r="Q19">
        <v>11</v>
      </c>
      <c r="R19" s="2">
        <f t="shared" si="3"/>
        <v>1.0413926851582251</v>
      </c>
      <c r="S19" s="1">
        <v>43073.572916666701</v>
      </c>
    </row>
    <row r="20" spans="1:19" ht="14.4" customHeight="1" x14ac:dyDescent="0.3">
      <c r="A20" t="s">
        <v>132</v>
      </c>
      <c r="B20" t="s">
        <v>135</v>
      </c>
      <c r="C20" s="1">
        <v>43084.53125</v>
      </c>
      <c r="D20">
        <v>60.3</v>
      </c>
      <c r="E20">
        <v>16.5</v>
      </c>
      <c r="I20" s="2">
        <f t="shared" si="0"/>
        <v>663.3</v>
      </c>
      <c r="J20" s="2">
        <f t="shared" si="4"/>
        <v>181.5</v>
      </c>
      <c r="K20" s="2">
        <f t="shared" ref="K20" si="5">LOG10(I20)</f>
        <v>2.8217099972983761</v>
      </c>
      <c r="L20" s="2">
        <f t="shared" ref="L20" si="6">LOG10(J20)</f>
        <v>2.2588766293721312</v>
      </c>
      <c r="M20">
        <v>9.44</v>
      </c>
      <c r="N20" t="s">
        <v>13</v>
      </c>
      <c r="O20" t="s">
        <v>16</v>
      </c>
      <c r="P20">
        <v>0</v>
      </c>
      <c r="Q20">
        <v>11</v>
      </c>
      <c r="R20" s="2">
        <f t="shared" si="3"/>
        <v>1.0413926851582251</v>
      </c>
      <c r="S20" s="1">
        <v>43084.53125</v>
      </c>
    </row>
    <row r="21" spans="1:19" ht="14.4" customHeight="1" x14ac:dyDescent="0.3">
      <c r="A21" t="s">
        <v>132</v>
      </c>
      <c r="B21" t="s">
        <v>136</v>
      </c>
      <c r="C21" s="1">
        <v>43088.479166666701</v>
      </c>
      <c r="D21">
        <v>33.9</v>
      </c>
      <c r="E21">
        <v>20.9</v>
      </c>
      <c r="I21" s="2">
        <f t="shared" si="0"/>
        <v>3390</v>
      </c>
      <c r="J21" s="2">
        <f t="shared" si="4"/>
        <v>2090</v>
      </c>
      <c r="K21" s="2">
        <f t="shared" si="2"/>
        <v>3.5301996982030821</v>
      </c>
      <c r="L21" s="2">
        <f t="shared" si="2"/>
        <v>3.3201462861110542</v>
      </c>
      <c r="M21">
        <v>7.62</v>
      </c>
      <c r="N21" t="s">
        <v>13</v>
      </c>
      <c r="O21" t="s">
        <v>16</v>
      </c>
      <c r="P21">
        <v>100</v>
      </c>
      <c r="Q21">
        <v>100</v>
      </c>
      <c r="R21" s="2">
        <f t="shared" si="3"/>
        <v>2</v>
      </c>
      <c r="S21" s="1">
        <v>43088.479166666701</v>
      </c>
    </row>
    <row r="22" spans="1:19" ht="14.4" customHeight="1" x14ac:dyDescent="0.3">
      <c r="A22" t="s">
        <v>132</v>
      </c>
      <c r="B22" t="s">
        <v>137</v>
      </c>
      <c r="C22" s="1">
        <v>43096.5</v>
      </c>
      <c r="D22">
        <v>46.4</v>
      </c>
      <c r="E22">
        <v>27.7</v>
      </c>
      <c r="I22" s="2">
        <f t="shared" si="0"/>
        <v>510.4</v>
      </c>
      <c r="J22" s="2">
        <f t="shared" si="4"/>
        <v>304.7</v>
      </c>
      <c r="K22" s="2">
        <f t="shared" si="2"/>
        <v>2.707910665713106</v>
      </c>
      <c r="L22" s="2">
        <f t="shared" si="2"/>
        <v>2.4838724542226736</v>
      </c>
      <c r="O22" t="s">
        <v>19</v>
      </c>
      <c r="P22">
        <v>0</v>
      </c>
      <c r="Q22">
        <v>11</v>
      </c>
      <c r="R22" s="2">
        <f t="shared" si="3"/>
        <v>1.0413926851582251</v>
      </c>
      <c r="S22" s="1">
        <v>43096.5</v>
      </c>
    </row>
    <row r="23" spans="1:19" ht="14.4" customHeight="1" x14ac:dyDescent="0.3">
      <c r="A23" t="s">
        <v>132</v>
      </c>
      <c r="B23" t="s">
        <v>138</v>
      </c>
      <c r="C23" s="1">
        <v>43109.604166666701</v>
      </c>
      <c r="D23">
        <v>32.5</v>
      </c>
      <c r="E23">
        <v>18.8</v>
      </c>
      <c r="I23" s="2">
        <f>D23*Q23</f>
        <v>32.5</v>
      </c>
      <c r="J23" s="2">
        <f>E23*Q23</f>
        <v>18.8</v>
      </c>
      <c r="K23" s="2">
        <f t="shared" ref="K23" si="7">LOG10(I23)</f>
        <v>1.5118833609788744</v>
      </c>
      <c r="L23" s="2">
        <f t="shared" ref="L23" si="8">LOG10(J23)</f>
        <v>1.2741578492636798</v>
      </c>
      <c r="P23">
        <v>0</v>
      </c>
      <c r="Q23" s="16">
        <v>1</v>
      </c>
      <c r="R23" s="2">
        <f t="shared" si="3"/>
        <v>0</v>
      </c>
      <c r="S23" s="1">
        <v>43109.604166666701</v>
      </c>
    </row>
    <row r="24" spans="1:19" ht="14.4" customHeight="1" x14ac:dyDescent="0.3">
      <c r="A24" t="s">
        <v>132</v>
      </c>
      <c r="B24" t="s">
        <v>139</v>
      </c>
      <c r="C24" s="1">
        <v>43112.65625</v>
      </c>
      <c r="D24">
        <v>449</v>
      </c>
      <c r="I24" s="2">
        <f t="shared" si="0"/>
        <v>2155200</v>
      </c>
      <c r="K24" s="2">
        <f t="shared" si="2"/>
        <v>6.33348757837891</v>
      </c>
      <c r="M24">
        <v>4.71</v>
      </c>
      <c r="P24">
        <v>4800</v>
      </c>
      <c r="Q24">
        <v>4800</v>
      </c>
      <c r="R24" s="2">
        <f t="shared" si="3"/>
        <v>3.6812412373755872</v>
      </c>
      <c r="S24" s="1">
        <v>43112.65625</v>
      </c>
    </row>
    <row r="25" spans="1:19" ht="14.4" customHeight="1" x14ac:dyDescent="0.3">
      <c r="A25" t="s">
        <v>132</v>
      </c>
      <c r="B25" t="s">
        <v>140</v>
      </c>
      <c r="C25" s="1">
        <v>43152.479166666701</v>
      </c>
      <c r="D25">
        <v>253.5</v>
      </c>
      <c r="E25">
        <v>135</v>
      </c>
      <c r="I25" s="2">
        <f t="shared" si="0"/>
        <v>811200.05070000002</v>
      </c>
      <c r="J25" s="2">
        <f t="shared" ref="J25:J34" si="9">E25*Q25</f>
        <v>432000.027</v>
      </c>
      <c r="K25" s="2">
        <f t="shared" si="2"/>
        <v>5.9091279691326655</v>
      </c>
      <c r="L25" s="2">
        <f t="shared" si="2"/>
        <v>5.6354837739583168</v>
      </c>
      <c r="M25">
        <v>5.08</v>
      </c>
      <c r="P25">
        <v>3200.0001999999999</v>
      </c>
      <c r="Q25">
        <v>3200.0001999999999</v>
      </c>
      <c r="R25" s="2">
        <f t="shared" si="3"/>
        <v>3.5051500054633102</v>
      </c>
      <c r="S25" s="1">
        <v>43152.479166666701</v>
      </c>
    </row>
    <row r="26" spans="1:19" ht="14.4" customHeight="1" x14ac:dyDescent="0.3">
      <c r="A26" t="s">
        <v>132</v>
      </c>
      <c r="B26" t="s">
        <v>141</v>
      </c>
      <c r="C26" s="1">
        <v>43157.552083333299</v>
      </c>
      <c r="D26">
        <v>282</v>
      </c>
      <c r="E26">
        <v>120</v>
      </c>
      <c r="I26" s="2">
        <f t="shared" si="0"/>
        <v>56400</v>
      </c>
      <c r="J26" s="2">
        <f t="shared" si="9"/>
        <v>24000</v>
      </c>
      <c r="K26" s="2">
        <f t="shared" si="2"/>
        <v>4.7512791039833422</v>
      </c>
      <c r="L26" s="2">
        <f t="shared" si="2"/>
        <v>4.3802112417116064</v>
      </c>
      <c r="P26">
        <v>200</v>
      </c>
      <c r="Q26">
        <v>200</v>
      </c>
      <c r="R26" s="2">
        <f t="shared" si="3"/>
        <v>2.3010299956639813</v>
      </c>
      <c r="S26" s="1">
        <v>43157.552083333299</v>
      </c>
    </row>
    <row r="27" spans="1:19" ht="14.4" customHeight="1" x14ac:dyDescent="0.3">
      <c r="A27" t="s">
        <v>132</v>
      </c>
      <c r="B27" t="s">
        <v>142</v>
      </c>
      <c r="C27" s="1">
        <v>43168.604166666701</v>
      </c>
      <c r="D27">
        <v>227.5</v>
      </c>
      <c r="E27">
        <v>65.5</v>
      </c>
      <c r="I27" s="2">
        <f t="shared" si="0"/>
        <v>22750</v>
      </c>
      <c r="J27" s="2">
        <f t="shared" si="9"/>
        <v>6550</v>
      </c>
      <c r="K27" s="2">
        <f t="shared" si="2"/>
        <v>4.3569814009931314</v>
      </c>
      <c r="L27" s="2">
        <f t="shared" si="2"/>
        <v>3.8162412999917832</v>
      </c>
      <c r="M27">
        <v>8.25</v>
      </c>
      <c r="P27">
        <v>100</v>
      </c>
      <c r="Q27">
        <v>100</v>
      </c>
      <c r="R27" s="2">
        <f t="shared" si="3"/>
        <v>2</v>
      </c>
      <c r="S27" s="1">
        <v>43168.604166666701</v>
      </c>
    </row>
    <row r="28" spans="1:19" ht="14.4" customHeight="1" x14ac:dyDescent="0.3">
      <c r="A28" t="s">
        <v>132</v>
      </c>
      <c r="B28" t="s">
        <v>143</v>
      </c>
      <c r="C28" s="1">
        <v>43181.40625</v>
      </c>
      <c r="D28">
        <v>25.4</v>
      </c>
      <c r="E28">
        <v>22.2</v>
      </c>
      <c r="I28" s="2">
        <f t="shared" si="0"/>
        <v>2540</v>
      </c>
      <c r="J28" s="2">
        <f t="shared" si="9"/>
        <v>2220</v>
      </c>
      <c r="K28" s="2">
        <f t="shared" si="2"/>
        <v>3.4048337166199381</v>
      </c>
      <c r="L28" s="2">
        <f t="shared" si="2"/>
        <v>3.3463529744506388</v>
      </c>
      <c r="M28">
        <v>8.5</v>
      </c>
      <c r="P28">
        <v>100</v>
      </c>
      <c r="Q28">
        <v>100</v>
      </c>
      <c r="R28" s="2">
        <f t="shared" si="3"/>
        <v>2</v>
      </c>
      <c r="S28" s="1">
        <v>43181.40625</v>
      </c>
    </row>
    <row r="29" spans="1:19" ht="14.4" customHeight="1" x14ac:dyDescent="0.3">
      <c r="A29" t="s">
        <v>132</v>
      </c>
      <c r="B29" t="s">
        <v>144</v>
      </c>
      <c r="C29" s="1">
        <v>43189.427083333299</v>
      </c>
      <c r="D29">
        <v>1740</v>
      </c>
      <c r="E29">
        <v>321</v>
      </c>
      <c r="I29" s="2">
        <f t="shared" si="0"/>
        <v>1566000.1739999999</v>
      </c>
      <c r="J29" s="2">
        <f t="shared" si="9"/>
        <v>288900.03210000001</v>
      </c>
      <c r="K29" s="2">
        <f t="shared" si="2"/>
        <v>6.1947918059768643</v>
      </c>
      <c r="L29" s="2">
        <f t="shared" si="2"/>
        <v>5.4607475900991371</v>
      </c>
      <c r="M29">
        <v>12.6</v>
      </c>
      <c r="P29">
        <v>900.00009999999997</v>
      </c>
      <c r="Q29">
        <v>900.00009999999997</v>
      </c>
      <c r="R29" s="2">
        <f t="shared" si="3"/>
        <v>2.9542425576942648</v>
      </c>
      <c r="S29" s="1">
        <v>43189.427083333299</v>
      </c>
    </row>
    <row r="30" spans="1:19" ht="14.4" customHeight="1" x14ac:dyDescent="0.3">
      <c r="A30" t="s">
        <v>10</v>
      </c>
      <c r="B30" t="s">
        <v>11</v>
      </c>
      <c r="C30" s="1">
        <v>43068.59375</v>
      </c>
      <c r="D30">
        <v>54.3</v>
      </c>
      <c r="E30">
        <v>21.8</v>
      </c>
      <c r="I30" s="2">
        <f t="shared" si="0"/>
        <v>5430</v>
      </c>
      <c r="J30" s="2">
        <f t="shared" si="9"/>
        <v>2180</v>
      </c>
      <c r="K30" s="2">
        <f t="shared" si="2"/>
        <v>3.7347998295888472</v>
      </c>
      <c r="L30" s="2">
        <f t="shared" si="2"/>
        <v>3.3384564936046046</v>
      </c>
      <c r="P30">
        <v>100</v>
      </c>
      <c r="Q30">
        <v>100</v>
      </c>
      <c r="R30" s="2">
        <f t="shared" si="3"/>
        <v>2</v>
      </c>
      <c r="S30" s="1">
        <v>43068.59375</v>
      </c>
    </row>
    <row r="31" spans="1:19" ht="14.4" customHeight="1" x14ac:dyDescent="0.3">
      <c r="A31" t="s">
        <v>10</v>
      </c>
      <c r="B31" t="s">
        <v>12</v>
      </c>
      <c r="C31" s="1">
        <v>43073.572916666701</v>
      </c>
      <c r="D31">
        <v>54.6</v>
      </c>
      <c r="E31">
        <v>17.100000000000001</v>
      </c>
      <c r="I31" s="2">
        <f t="shared" si="0"/>
        <v>2402.4</v>
      </c>
      <c r="J31" s="2">
        <f t="shared" si="9"/>
        <v>752.40000000000009</v>
      </c>
      <c r="K31" s="2">
        <f t="shared" si="2"/>
        <v>3.3806453191909247</v>
      </c>
      <c r="L31" s="2">
        <f t="shared" si="2"/>
        <v>2.8764487868783415</v>
      </c>
      <c r="M31">
        <v>2.2200000000000002</v>
      </c>
      <c r="N31" t="s">
        <v>13</v>
      </c>
      <c r="O31" t="s">
        <v>14</v>
      </c>
      <c r="P31">
        <v>0</v>
      </c>
      <c r="Q31">
        <v>44</v>
      </c>
      <c r="R31" s="2">
        <f t="shared" si="3"/>
        <v>1.6434526764861874</v>
      </c>
      <c r="S31" s="1">
        <v>43073.572916666701</v>
      </c>
    </row>
    <row r="32" spans="1:19" ht="14.4" customHeight="1" x14ac:dyDescent="0.3">
      <c r="A32" t="s">
        <v>10</v>
      </c>
      <c r="B32" t="s">
        <v>15</v>
      </c>
      <c r="C32" s="1">
        <v>43084.53125</v>
      </c>
      <c r="D32">
        <v>43.4</v>
      </c>
      <c r="E32">
        <v>21.7</v>
      </c>
      <c r="I32" s="2">
        <f t="shared" si="0"/>
        <v>1432.2</v>
      </c>
      <c r="J32" s="2">
        <f t="shared" si="9"/>
        <v>716.1</v>
      </c>
      <c r="K32" s="2">
        <f t="shared" si="2"/>
        <v>3.1560036693903983</v>
      </c>
      <c r="L32" s="2">
        <f t="shared" si="2"/>
        <v>2.8549736737264171</v>
      </c>
      <c r="M32">
        <v>2.2000000000000002</v>
      </c>
      <c r="N32" t="s">
        <v>13</v>
      </c>
      <c r="O32" t="s">
        <v>16</v>
      </c>
      <c r="P32">
        <v>0</v>
      </c>
      <c r="Q32">
        <v>33</v>
      </c>
      <c r="R32" s="2">
        <f t="shared" si="3"/>
        <v>1.5185139398778875</v>
      </c>
      <c r="S32" s="1">
        <v>43084.53125</v>
      </c>
    </row>
    <row r="33" spans="1:19" ht="14.4" customHeight="1" x14ac:dyDescent="0.3">
      <c r="A33" t="s">
        <v>10</v>
      </c>
      <c r="B33" t="s">
        <v>17</v>
      </c>
      <c r="C33" s="1">
        <v>43088.489583333299</v>
      </c>
      <c r="D33">
        <v>24.2</v>
      </c>
      <c r="E33">
        <v>17.600000000000001</v>
      </c>
      <c r="I33" s="2">
        <f t="shared" si="0"/>
        <v>798.6</v>
      </c>
      <c r="J33" s="2">
        <f t="shared" si="9"/>
        <v>580.80000000000007</v>
      </c>
      <c r="K33" s="2">
        <f t="shared" si="2"/>
        <v>2.9023293058583186</v>
      </c>
      <c r="L33" s="2">
        <f t="shared" si="2"/>
        <v>2.7640266076920375</v>
      </c>
      <c r="M33">
        <v>2.2000000000000002</v>
      </c>
      <c r="N33" t="s">
        <v>13</v>
      </c>
      <c r="O33" t="s">
        <v>16</v>
      </c>
      <c r="P33">
        <v>0</v>
      </c>
      <c r="Q33">
        <v>33</v>
      </c>
      <c r="R33" s="2">
        <f t="shared" si="3"/>
        <v>1.5185139398778875</v>
      </c>
      <c r="S33" s="1">
        <v>43088.489583333299</v>
      </c>
    </row>
    <row r="34" spans="1:19" ht="14.4" customHeight="1" x14ac:dyDescent="0.3">
      <c r="A34" t="s">
        <v>10</v>
      </c>
      <c r="B34" t="s">
        <v>18</v>
      </c>
      <c r="C34" s="1">
        <v>43096.5</v>
      </c>
      <c r="D34">
        <v>18.399999999999999</v>
      </c>
      <c r="E34">
        <v>15.9</v>
      </c>
      <c r="I34" s="2">
        <f t="shared" ref="I34:I65" si="10">D34*Q34</f>
        <v>1839.9999999999998</v>
      </c>
      <c r="J34" s="2">
        <f t="shared" si="9"/>
        <v>1590</v>
      </c>
      <c r="K34" s="2">
        <f t="shared" si="2"/>
        <v>3.2648178230095364</v>
      </c>
      <c r="L34" s="2">
        <f t="shared" si="2"/>
        <v>3.2013971243204513</v>
      </c>
      <c r="O34" t="s">
        <v>19</v>
      </c>
      <c r="P34">
        <v>100</v>
      </c>
      <c r="Q34">
        <v>100</v>
      </c>
      <c r="R34" s="2">
        <f t="shared" si="3"/>
        <v>2</v>
      </c>
      <c r="S34" s="1">
        <v>43096.5</v>
      </c>
    </row>
    <row r="35" spans="1:19" ht="14.4" customHeight="1" x14ac:dyDescent="0.3">
      <c r="A35" t="s">
        <v>10</v>
      </c>
      <c r="B35" t="s">
        <v>20</v>
      </c>
      <c r="C35" s="1">
        <v>43112.708333333299</v>
      </c>
      <c r="D35">
        <v>367</v>
      </c>
      <c r="I35" s="2">
        <f t="shared" si="10"/>
        <v>477100</v>
      </c>
      <c r="K35" s="2">
        <f t="shared" si="2"/>
        <v>5.6786094165589258</v>
      </c>
      <c r="M35">
        <v>3.61</v>
      </c>
      <c r="P35">
        <v>1300</v>
      </c>
      <c r="Q35">
        <v>1300</v>
      </c>
      <c r="R35" s="2">
        <f t="shared" si="3"/>
        <v>3.1139433523068369</v>
      </c>
      <c r="S35" s="1">
        <v>43112.708333333299</v>
      </c>
    </row>
    <row r="36" spans="1:19" ht="14.4" customHeight="1" x14ac:dyDescent="0.3">
      <c r="A36" t="s">
        <v>10</v>
      </c>
      <c r="B36" t="s">
        <v>21</v>
      </c>
      <c r="C36" s="1">
        <v>43116.583333333299</v>
      </c>
      <c r="D36">
        <v>49.9</v>
      </c>
      <c r="E36">
        <v>24.2</v>
      </c>
      <c r="I36" s="2">
        <f t="shared" si="10"/>
        <v>64870</v>
      </c>
      <c r="J36" s="2">
        <f t="shared" ref="J36:J64" si="11">E36*Q36</f>
        <v>31460</v>
      </c>
      <c r="K36" s="2">
        <f t="shared" si="2"/>
        <v>4.8120438979302262</v>
      </c>
      <c r="L36" s="2">
        <f t="shared" si="2"/>
        <v>4.497758718287268</v>
      </c>
      <c r="M36">
        <v>3.99</v>
      </c>
      <c r="N36" t="s">
        <v>13</v>
      </c>
      <c r="O36" t="s">
        <v>22</v>
      </c>
      <c r="P36">
        <v>1300</v>
      </c>
      <c r="Q36">
        <v>1300</v>
      </c>
      <c r="R36" s="2">
        <f t="shared" si="3"/>
        <v>3.1139433523068369</v>
      </c>
      <c r="S36" s="1">
        <v>43116.583333333299</v>
      </c>
    </row>
    <row r="37" spans="1:19" ht="14.4" customHeight="1" x14ac:dyDescent="0.3">
      <c r="A37" t="s">
        <v>10</v>
      </c>
      <c r="B37" t="s">
        <v>23</v>
      </c>
      <c r="C37" s="1">
        <v>43124.479166666701</v>
      </c>
      <c r="D37">
        <v>158</v>
      </c>
      <c r="E37">
        <v>52.8</v>
      </c>
      <c r="I37" s="2">
        <f t="shared" si="10"/>
        <v>158000.01579999999</v>
      </c>
      <c r="J37" s="2">
        <f t="shared" si="11"/>
        <v>52800.005279999998</v>
      </c>
      <c r="K37" s="2">
        <f t="shared" si="2"/>
        <v>5.1986571303838689</v>
      </c>
      <c r="L37" s="2">
        <f t="shared" si="2"/>
        <v>4.7226339659632579</v>
      </c>
      <c r="O37" t="s">
        <v>19</v>
      </c>
      <c r="P37">
        <v>1000.0001</v>
      </c>
      <c r="Q37">
        <v>1000.0001</v>
      </c>
      <c r="R37" s="2">
        <f t="shared" si="3"/>
        <v>3.0000000434294458</v>
      </c>
      <c r="S37" s="1">
        <v>43124.479166666701</v>
      </c>
    </row>
    <row r="38" spans="1:19" ht="14.4" customHeight="1" x14ac:dyDescent="0.3">
      <c r="A38" t="s">
        <v>10</v>
      </c>
      <c r="B38" t="s">
        <v>24</v>
      </c>
      <c r="C38" s="1">
        <v>43132.489583333299</v>
      </c>
      <c r="D38">
        <v>21.2</v>
      </c>
      <c r="E38">
        <v>23.1</v>
      </c>
      <c r="I38" s="2">
        <f t="shared" si="10"/>
        <v>2120</v>
      </c>
      <c r="J38" s="2">
        <f t="shared" si="11"/>
        <v>2310</v>
      </c>
      <c r="K38" s="2">
        <f t="shared" si="2"/>
        <v>3.3263358609287512</v>
      </c>
      <c r="L38" s="2">
        <f t="shared" si="2"/>
        <v>3.3636119798921444</v>
      </c>
      <c r="M38">
        <v>3.04</v>
      </c>
      <c r="N38" t="s">
        <v>13</v>
      </c>
      <c r="O38" t="s">
        <v>25</v>
      </c>
      <c r="P38">
        <v>100</v>
      </c>
      <c r="Q38">
        <v>100</v>
      </c>
      <c r="R38" s="2">
        <f t="shared" si="3"/>
        <v>2</v>
      </c>
      <c r="S38" s="1">
        <v>43132.489583333299</v>
      </c>
    </row>
    <row r="39" spans="1:19" ht="14.4" customHeight="1" x14ac:dyDescent="0.3">
      <c r="A39" t="s">
        <v>10</v>
      </c>
      <c r="B39" t="s">
        <v>26</v>
      </c>
      <c r="C39" s="1">
        <v>43136.479166666701</v>
      </c>
      <c r="D39">
        <v>32.200000000000003</v>
      </c>
      <c r="E39">
        <v>16.899999999999999</v>
      </c>
      <c r="I39" s="2">
        <f t="shared" si="10"/>
        <v>2125.2000000000003</v>
      </c>
      <c r="J39" s="2">
        <f t="shared" si="11"/>
        <v>1115.3999999999999</v>
      </c>
      <c r="K39" s="2">
        <f t="shared" si="2"/>
        <v>3.3273998072376996</v>
      </c>
      <c r="L39" s="2">
        <f t="shared" si="2"/>
        <v>3.0474306401555422</v>
      </c>
      <c r="O39" t="s">
        <v>19</v>
      </c>
      <c r="P39">
        <v>0</v>
      </c>
      <c r="Q39">
        <v>66</v>
      </c>
      <c r="R39" s="2">
        <f t="shared" si="3"/>
        <v>1.8195439355418688</v>
      </c>
      <c r="S39" s="1">
        <v>43136.479166666701</v>
      </c>
    </row>
    <row r="40" spans="1:19" ht="14.4" customHeight="1" x14ac:dyDescent="0.3">
      <c r="A40" t="s">
        <v>10</v>
      </c>
      <c r="B40" t="s">
        <v>27</v>
      </c>
      <c r="C40" s="1">
        <v>43152.46875</v>
      </c>
      <c r="D40">
        <v>240</v>
      </c>
      <c r="E40">
        <v>108</v>
      </c>
      <c r="I40" s="2">
        <f t="shared" si="10"/>
        <v>744000.07200000004</v>
      </c>
      <c r="J40" s="2">
        <f t="shared" si="11"/>
        <v>334800.03240000003</v>
      </c>
      <c r="K40" s="2">
        <f t="shared" si="2"/>
        <v>5.8715729775743748</v>
      </c>
      <c r="L40" s="2">
        <f t="shared" si="2"/>
        <v>5.5247854913497187</v>
      </c>
      <c r="M40">
        <v>3.96</v>
      </c>
      <c r="P40">
        <v>3100.0003000000002</v>
      </c>
      <c r="Q40">
        <v>3100.0003000000002</v>
      </c>
      <c r="R40" s="2">
        <f t="shared" si="3"/>
        <v>3.4913617358627689</v>
      </c>
      <c r="S40" s="1">
        <v>43152.46875</v>
      </c>
    </row>
    <row r="41" spans="1:19" ht="14.4" customHeight="1" x14ac:dyDescent="0.3">
      <c r="A41" t="s">
        <v>10</v>
      </c>
      <c r="B41" t="s">
        <v>28</v>
      </c>
      <c r="C41" s="1">
        <v>43157.5625</v>
      </c>
      <c r="D41">
        <v>216</v>
      </c>
      <c r="E41">
        <v>69.2</v>
      </c>
      <c r="I41" s="2">
        <f t="shared" si="10"/>
        <v>108000</v>
      </c>
      <c r="J41" s="2">
        <f t="shared" si="11"/>
        <v>34600</v>
      </c>
      <c r="K41" s="2">
        <f t="shared" si="2"/>
        <v>5.0334237554869494</v>
      </c>
      <c r="L41" s="2">
        <f t="shared" si="2"/>
        <v>4.5390760987927763</v>
      </c>
      <c r="P41">
        <v>500</v>
      </c>
      <c r="Q41">
        <v>500</v>
      </c>
      <c r="R41" s="2">
        <f t="shared" si="3"/>
        <v>2.6989700043360187</v>
      </c>
      <c r="S41" s="1">
        <v>43157.5625</v>
      </c>
    </row>
    <row r="42" spans="1:19" ht="14.4" customHeight="1" x14ac:dyDescent="0.3">
      <c r="A42" t="s">
        <v>10</v>
      </c>
      <c r="B42" t="s">
        <v>29</v>
      </c>
      <c r="C42" s="1">
        <v>43168.614583333299</v>
      </c>
      <c r="D42">
        <v>98.9</v>
      </c>
      <c r="E42">
        <v>34</v>
      </c>
      <c r="I42" s="2">
        <f t="shared" si="10"/>
        <v>19780</v>
      </c>
      <c r="J42" s="2">
        <f t="shared" si="11"/>
        <v>6800</v>
      </c>
      <c r="K42" s="2">
        <f t="shared" si="2"/>
        <v>4.2962262872611605</v>
      </c>
      <c r="L42" s="2">
        <f t="shared" si="2"/>
        <v>3.8325089127062362</v>
      </c>
      <c r="M42">
        <v>3.35</v>
      </c>
      <c r="P42">
        <v>200</v>
      </c>
      <c r="Q42">
        <v>200</v>
      </c>
      <c r="R42" s="2">
        <f t="shared" si="3"/>
        <v>2.3010299956639813</v>
      </c>
      <c r="S42" s="1">
        <v>43168.614583333299</v>
      </c>
    </row>
    <row r="43" spans="1:19" ht="14.4" customHeight="1" x14ac:dyDescent="0.3">
      <c r="A43" t="s">
        <v>10</v>
      </c>
      <c r="B43" t="s">
        <v>30</v>
      </c>
      <c r="C43" s="1">
        <v>43181.427083333299</v>
      </c>
      <c r="D43">
        <v>22.5</v>
      </c>
      <c r="E43">
        <v>18.399999999999999</v>
      </c>
      <c r="I43" s="2">
        <f t="shared" si="10"/>
        <v>2250</v>
      </c>
      <c r="J43" s="2">
        <f t="shared" si="11"/>
        <v>1839.9999999999998</v>
      </c>
      <c r="K43" s="2">
        <f t="shared" si="2"/>
        <v>3.3521825181113627</v>
      </c>
      <c r="L43" s="2">
        <f t="shared" si="2"/>
        <v>3.2648178230095364</v>
      </c>
      <c r="M43">
        <v>2.96</v>
      </c>
      <c r="P43">
        <v>100</v>
      </c>
      <c r="Q43">
        <v>100</v>
      </c>
      <c r="R43" s="2">
        <f t="shared" si="3"/>
        <v>2</v>
      </c>
      <c r="S43" s="1">
        <v>43181.427083333299</v>
      </c>
    </row>
    <row r="44" spans="1:19" ht="14.4" customHeight="1" x14ac:dyDescent="0.3">
      <c r="A44" t="s">
        <v>10</v>
      </c>
      <c r="B44" t="s">
        <v>31</v>
      </c>
      <c r="C44" s="1">
        <v>43189.4375</v>
      </c>
      <c r="D44">
        <v>838.5</v>
      </c>
      <c r="E44">
        <v>180</v>
      </c>
      <c r="I44" s="2">
        <f t="shared" si="10"/>
        <v>1844700.1676999999</v>
      </c>
      <c r="J44" s="2">
        <f t="shared" si="11"/>
        <v>396000.03599999996</v>
      </c>
      <c r="K44" s="2">
        <f t="shared" si="2"/>
        <v>6.2659257872456253</v>
      </c>
      <c r="L44" s="2">
        <f t="shared" si="2"/>
        <v>5.5976952254068273</v>
      </c>
      <c r="M44">
        <v>6.39</v>
      </c>
      <c r="P44">
        <v>2200.0001999999999</v>
      </c>
      <c r="Q44">
        <v>2200.0001999999999</v>
      </c>
      <c r="R44" s="2">
        <f t="shared" si="3"/>
        <v>3.3424227203035208</v>
      </c>
      <c r="S44" s="1">
        <v>43189.4375</v>
      </c>
    </row>
    <row r="45" spans="1:19" ht="14.4" customHeight="1" x14ac:dyDescent="0.3">
      <c r="A45" t="s">
        <v>32</v>
      </c>
      <c r="B45" t="s">
        <v>33</v>
      </c>
      <c r="C45" s="1">
        <v>43068.604166666701</v>
      </c>
      <c r="D45">
        <v>54.4</v>
      </c>
      <c r="E45">
        <v>32.5</v>
      </c>
      <c r="I45" s="2">
        <f t="shared" si="10"/>
        <v>70720</v>
      </c>
      <c r="J45" s="2">
        <f t="shared" si="11"/>
        <v>42250</v>
      </c>
      <c r="K45" s="2">
        <f t="shared" si="2"/>
        <v>4.8495422520050164</v>
      </c>
      <c r="L45" s="2">
        <f t="shared" si="2"/>
        <v>4.6258267132857114</v>
      </c>
      <c r="P45">
        <v>1300</v>
      </c>
      <c r="Q45">
        <v>1300</v>
      </c>
      <c r="R45" s="2">
        <f t="shared" si="3"/>
        <v>3.1139433523068369</v>
      </c>
      <c r="S45" s="1">
        <v>43068.604166666701</v>
      </c>
    </row>
    <row r="46" spans="1:19" ht="14.4" customHeight="1" x14ac:dyDescent="0.3">
      <c r="A46" t="s">
        <v>32</v>
      </c>
      <c r="B46" t="s">
        <v>34</v>
      </c>
      <c r="C46" s="1">
        <v>43073.583333333299</v>
      </c>
      <c r="D46">
        <v>37.6</v>
      </c>
      <c r="E46">
        <v>31</v>
      </c>
      <c r="I46" s="2">
        <f t="shared" si="10"/>
        <v>33840</v>
      </c>
      <c r="J46" s="2">
        <f t="shared" si="11"/>
        <v>27900</v>
      </c>
      <c r="K46" s="2">
        <f t="shared" si="2"/>
        <v>4.529430354366986</v>
      </c>
      <c r="L46" s="2">
        <f t="shared" si="2"/>
        <v>4.4456042032735974</v>
      </c>
      <c r="M46">
        <v>17.829999999999998</v>
      </c>
      <c r="N46" t="s">
        <v>13</v>
      </c>
      <c r="O46" t="s">
        <v>14</v>
      </c>
      <c r="P46">
        <v>900</v>
      </c>
      <c r="Q46">
        <v>900</v>
      </c>
      <c r="R46" s="2">
        <f t="shared" si="3"/>
        <v>2.9542425094393248</v>
      </c>
      <c r="S46" s="1">
        <v>43073.583333333299</v>
      </c>
    </row>
    <row r="47" spans="1:19" ht="14.4" customHeight="1" x14ac:dyDescent="0.3">
      <c r="A47" t="s">
        <v>32</v>
      </c>
      <c r="B47" t="s">
        <v>35</v>
      </c>
      <c r="C47" s="1">
        <v>43084.510416666701</v>
      </c>
      <c r="D47">
        <v>43.1</v>
      </c>
      <c r="E47">
        <v>35.1</v>
      </c>
      <c r="I47" s="2">
        <f t="shared" si="10"/>
        <v>17240</v>
      </c>
      <c r="J47" s="2">
        <f t="shared" si="11"/>
        <v>14040</v>
      </c>
      <c r="K47" s="2">
        <f t="shared" si="2"/>
        <v>4.236537261488694</v>
      </c>
      <c r="L47" s="2">
        <f t="shared" si="2"/>
        <v>4.1473671077937864</v>
      </c>
      <c r="M47">
        <v>16.95</v>
      </c>
      <c r="N47" t="s">
        <v>13</v>
      </c>
      <c r="O47" t="s">
        <v>16</v>
      </c>
      <c r="P47">
        <v>400</v>
      </c>
      <c r="Q47">
        <v>400</v>
      </c>
      <c r="R47" s="2">
        <f t="shared" si="3"/>
        <v>2.6020599913279625</v>
      </c>
      <c r="S47" s="1">
        <v>43084.510416666701</v>
      </c>
    </row>
    <row r="48" spans="1:19" ht="14.4" customHeight="1" x14ac:dyDescent="0.3">
      <c r="A48" t="s">
        <v>32</v>
      </c>
      <c r="B48" t="s">
        <v>36</v>
      </c>
      <c r="C48" s="1">
        <v>43088.458333333299</v>
      </c>
      <c r="D48">
        <v>33.9</v>
      </c>
      <c r="E48">
        <v>27.4</v>
      </c>
      <c r="I48" s="2">
        <f t="shared" si="10"/>
        <v>20340</v>
      </c>
      <c r="J48" s="2">
        <f t="shared" si="11"/>
        <v>16440</v>
      </c>
      <c r="K48" s="2">
        <f t="shared" si="2"/>
        <v>4.3083509485867255</v>
      </c>
      <c r="L48" s="2">
        <f t="shared" si="2"/>
        <v>4.2159018132040318</v>
      </c>
      <c r="M48">
        <v>16.5</v>
      </c>
      <c r="N48" t="s">
        <v>13</v>
      </c>
      <c r="O48" t="s">
        <v>16</v>
      </c>
      <c r="P48">
        <v>600</v>
      </c>
      <c r="Q48">
        <v>600</v>
      </c>
      <c r="R48" s="2">
        <f t="shared" si="3"/>
        <v>2.7781512503836434</v>
      </c>
      <c r="S48" s="1">
        <v>43088.458333333299</v>
      </c>
    </row>
    <row r="49" spans="1:19" ht="14.4" customHeight="1" x14ac:dyDescent="0.3">
      <c r="A49" t="s">
        <v>32</v>
      </c>
      <c r="B49" t="s">
        <v>37</v>
      </c>
      <c r="C49" s="1">
        <v>43096.479166666701</v>
      </c>
      <c r="D49">
        <v>45.6</v>
      </c>
      <c r="E49">
        <v>36.299999999999997</v>
      </c>
      <c r="I49" s="2">
        <f t="shared" si="10"/>
        <v>13680</v>
      </c>
      <c r="J49" s="2">
        <f t="shared" si="11"/>
        <v>10890</v>
      </c>
      <c r="K49" s="2">
        <f t="shared" si="2"/>
        <v>4.1360860973840978</v>
      </c>
      <c r="L49" s="2">
        <f t="shared" si="2"/>
        <v>4.037027879755775</v>
      </c>
      <c r="P49">
        <v>300</v>
      </c>
      <c r="Q49">
        <v>300</v>
      </c>
      <c r="R49" s="2">
        <f t="shared" si="3"/>
        <v>2.4771212547196626</v>
      </c>
      <c r="S49" s="1">
        <v>43096.479166666701</v>
      </c>
    </row>
    <row r="50" spans="1:19" ht="14.4" customHeight="1" x14ac:dyDescent="0.3">
      <c r="A50" t="s">
        <v>32</v>
      </c>
      <c r="B50" t="s">
        <v>38</v>
      </c>
      <c r="C50" s="1">
        <v>43109.416666666701</v>
      </c>
      <c r="D50">
        <v>40.299999999999997</v>
      </c>
      <c r="E50">
        <v>26.4</v>
      </c>
      <c r="I50" s="2">
        <f t="shared" si="10"/>
        <v>4029.9999999999995</v>
      </c>
      <c r="J50" s="2">
        <f t="shared" si="11"/>
        <v>2640</v>
      </c>
      <c r="K50" s="2">
        <f t="shared" si="2"/>
        <v>3.6053050461411096</v>
      </c>
      <c r="L50" s="2">
        <f t="shared" si="2"/>
        <v>3.4216039268698313</v>
      </c>
      <c r="P50">
        <v>100</v>
      </c>
      <c r="Q50">
        <v>100</v>
      </c>
      <c r="R50" s="2">
        <f t="shared" si="3"/>
        <v>2</v>
      </c>
      <c r="S50" s="1">
        <v>43109.416666666701</v>
      </c>
    </row>
    <row r="51" spans="1:19" ht="14.4" customHeight="1" x14ac:dyDescent="0.3">
      <c r="A51" t="s">
        <v>32</v>
      </c>
      <c r="B51" t="s">
        <v>39</v>
      </c>
      <c r="C51" s="1">
        <v>43116.625</v>
      </c>
      <c r="D51">
        <v>56.2</v>
      </c>
      <c r="E51">
        <v>39.700000000000003</v>
      </c>
      <c r="I51" s="2">
        <f t="shared" si="10"/>
        <v>84300</v>
      </c>
      <c r="J51" s="2">
        <f t="shared" si="11"/>
        <v>59550.000000000007</v>
      </c>
      <c r="K51" s="2">
        <f t="shared" si="2"/>
        <v>4.9258275746247424</v>
      </c>
      <c r="L51" s="2">
        <f t="shared" si="2"/>
        <v>4.7748817658187965</v>
      </c>
      <c r="M51">
        <v>22.34</v>
      </c>
      <c r="N51" t="s">
        <v>13</v>
      </c>
      <c r="O51" t="s">
        <v>40</v>
      </c>
      <c r="P51">
        <v>1500</v>
      </c>
      <c r="Q51">
        <v>1500</v>
      </c>
      <c r="R51" s="2">
        <f t="shared" si="3"/>
        <v>3.1760912590556813</v>
      </c>
      <c r="S51" s="1">
        <v>43116.625</v>
      </c>
    </row>
    <row r="52" spans="1:19" ht="14.4" customHeight="1" x14ac:dyDescent="0.3">
      <c r="A52" t="s">
        <v>32</v>
      </c>
      <c r="B52" t="s">
        <v>41</v>
      </c>
      <c r="C52" s="1">
        <v>43124.458333333299</v>
      </c>
      <c r="D52">
        <v>453</v>
      </c>
      <c r="E52">
        <v>422</v>
      </c>
      <c r="I52" s="2">
        <f t="shared" si="10"/>
        <v>3669299.094</v>
      </c>
      <c r="J52" s="2">
        <f t="shared" si="11"/>
        <v>3418199.156</v>
      </c>
      <c r="K52" s="2">
        <f t="shared" si="2"/>
        <v>6.5645831136582631</v>
      </c>
      <c r="L52" s="2">
        <f t="shared" si="2"/>
        <v>6.5337973626071051</v>
      </c>
      <c r="P52">
        <v>8099.9979999999996</v>
      </c>
      <c r="Q52">
        <v>8099.9979999999996</v>
      </c>
      <c r="R52" s="2">
        <f t="shared" si="3"/>
        <v>3.9084849116454312</v>
      </c>
      <c r="S52" s="1">
        <v>43124.458333333299</v>
      </c>
    </row>
    <row r="53" spans="1:19" ht="14.4" customHeight="1" x14ac:dyDescent="0.3">
      <c r="A53" t="s">
        <v>32</v>
      </c>
      <c r="B53" t="s">
        <v>42</v>
      </c>
      <c r="C53" s="1">
        <v>43132.458333333299</v>
      </c>
      <c r="D53">
        <v>60.3</v>
      </c>
      <c r="E53">
        <v>48.9</v>
      </c>
      <c r="I53" s="2">
        <f t="shared" si="10"/>
        <v>42210</v>
      </c>
      <c r="J53" s="2">
        <f t="shared" si="11"/>
        <v>34230</v>
      </c>
      <c r="K53" s="2">
        <f t="shared" si="2"/>
        <v>4.6254153521544081</v>
      </c>
      <c r="L53" s="2">
        <f t="shared" si="2"/>
        <v>4.5344068991378768</v>
      </c>
      <c r="M53">
        <v>16.420000000000002</v>
      </c>
      <c r="N53" t="s">
        <v>13</v>
      </c>
      <c r="O53" t="s">
        <v>43</v>
      </c>
      <c r="P53">
        <v>700</v>
      </c>
      <c r="Q53">
        <v>700</v>
      </c>
      <c r="R53" s="2">
        <f t="shared" si="3"/>
        <v>2.8450980400142569</v>
      </c>
      <c r="S53" s="1">
        <v>43132.458333333299</v>
      </c>
    </row>
    <row r="54" spans="1:19" ht="14.4" customHeight="1" x14ac:dyDescent="0.3">
      <c r="A54" t="s">
        <v>32</v>
      </c>
      <c r="B54" t="s">
        <v>44</v>
      </c>
      <c r="C54" s="1">
        <v>43136.458333333299</v>
      </c>
      <c r="D54">
        <v>49</v>
      </c>
      <c r="E54">
        <v>38.700000000000003</v>
      </c>
      <c r="I54" s="2">
        <f t="shared" si="10"/>
        <v>14700</v>
      </c>
      <c r="J54" s="2">
        <f t="shared" si="11"/>
        <v>11610</v>
      </c>
      <c r="K54" s="2">
        <f t="shared" si="2"/>
        <v>4.1673173347481764</v>
      </c>
      <c r="L54" s="2">
        <f t="shared" si="2"/>
        <v>4.064832219738574</v>
      </c>
      <c r="P54">
        <v>300</v>
      </c>
      <c r="Q54">
        <v>300</v>
      </c>
      <c r="R54" s="2">
        <f t="shared" si="3"/>
        <v>2.4771212547196626</v>
      </c>
      <c r="S54" s="1">
        <v>43136.458333333299</v>
      </c>
    </row>
    <row r="55" spans="1:19" ht="14.4" customHeight="1" x14ac:dyDescent="0.3">
      <c r="A55" t="s">
        <v>32</v>
      </c>
      <c r="B55" t="s">
        <v>45</v>
      </c>
      <c r="C55" s="1">
        <v>43152.395833333299</v>
      </c>
      <c r="D55">
        <v>619</v>
      </c>
      <c r="E55">
        <v>526.20000000000005</v>
      </c>
      <c r="I55" s="2">
        <f t="shared" si="10"/>
        <v>6313801.2379999999</v>
      </c>
      <c r="J55" s="2">
        <f t="shared" si="11"/>
        <v>5367241.0524000004</v>
      </c>
      <c r="K55" s="2">
        <f t="shared" si="2"/>
        <v>6.8002909059378078</v>
      </c>
      <c r="L55" s="2">
        <f t="shared" si="2"/>
        <v>6.7297511006673743</v>
      </c>
      <c r="M55">
        <v>11.1</v>
      </c>
      <c r="P55">
        <v>10200.002</v>
      </c>
      <c r="Q55">
        <v>10200.002</v>
      </c>
      <c r="R55" s="2">
        <f t="shared" si="3"/>
        <v>4.0086002569176902</v>
      </c>
      <c r="S55" s="1">
        <v>43152.395833333299</v>
      </c>
    </row>
    <row r="56" spans="1:19" ht="14.4" customHeight="1" x14ac:dyDescent="0.3">
      <c r="A56" t="s">
        <v>32</v>
      </c>
      <c r="B56" t="s">
        <v>46</v>
      </c>
      <c r="C56" s="1">
        <v>43157.625</v>
      </c>
      <c r="D56">
        <v>232</v>
      </c>
      <c r="E56">
        <v>160</v>
      </c>
      <c r="I56" s="2">
        <f t="shared" si="10"/>
        <v>580000</v>
      </c>
      <c r="J56" s="2">
        <f t="shared" si="11"/>
        <v>400000</v>
      </c>
      <c r="K56" s="2">
        <f t="shared" si="2"/>
        <v>5.7634279935629369</v>
      </c>
      <c r="L56" s="2">
        <f t="shared" si="2"/>
        <v>5.6020599913279625</v>
      </c>
      <c r="P56">
        <v>2500</v>
      </c>
      <c r="Q56">
        <v>2500</v>
      </c>
      <c r="R56" s="2">
        <f t="shared" si="3"/>
        <v>3.3979400086720375</v>
      </c>
      <c r="S56" s="1">
        <v>43157.625</v>
      </c>
    </row>
    <row r="57" spans="1:19" ht="14.4" customHeight="1" x14ac:dyDescent="0.3">
      <c r="A57" t="s">
        <v>32</v>
      </c>
      <c r="B57" t="s">
        <v>47</v>
      </c>
      <c r="C57" s="1">
        <v>43168.645833333299</v>
      </c>
      <c r="D57">
        <v>47.3</v>
      </c>
      <c r="E57">
        <v>36.200000000000003</v>
      </c>
      <c r="I57" s="2">
        <f t="shared" si="10"/>
        <v>113520</v>
      </c>
      <c r="J57" s="2">
        <f t="shared" si="11"/>
        <v>86880</v>
      </c>
      <c r="K57" s="2">
        <f t="shared" si="2"/>
        <v>5.0550723824494179</v>
      </c>
      <c r="L57" s="2">
        <f t="shared" si="2"/>
        <v>4.9389198122447722</v>
      </c>
      <c r="M57">
        <v>16.55</v>
      </c>
      <c r="P57">
        <v>2400</v>
      </c>
      <c r="Q57">
        <v>2400</v>
      </c>
      <c r="R57" s="2">
        <f t="shared" si="3"/>
        <v>3.3802112417116059</v>
      </c>
      <c r="S57" s="1">
        <v>43168.645833333299</v>
      </c>
    </row>
    <row r="58" spans="1:19" ht="14.4" customHeight="1" x14ac:dyDescent="0.3">
      <c r="A58" t="s">
        <v>32</v>
      </c>
      <c r="B58" t="s">
        <v>48</v>
      </c>
      <c r="C58" s="1">
        <v>43181.34375</v>
      </c>
      <c r="D58">
        <v>28.1</v>
      </c>
      <c r="E58">
        <v>27</v>
      </c>
      <c r="I58" s="2">
        <f t="shared" si="10"/>
        <v>30910</v>
      </c>
      <c r="J58" s="2">
        <f t="shared" si="11"/>
        <v>29700</v>
      </c>
      <c r="K58" s="2">
        <f t="shared" si="2"/>
        <v>4.4900990050633052</v>
      </c>
      <c r="L58" s="2">
        <f t="shared" si="2"/>
        <v>4.4727564493172123</v>
      </c>
      <c r="M58">
        <v>17.75</v>
      </c>
      <c r="P58">
        <v>1100</v>
      </c>
      <c r="Q58">
        <v>1100</v>
      </c>
      <c r="R58" s="2">
        <f t="shared" si="3"/>
        <v>3.0413926851582249</v>
      </c>
      <c r="S58" s="1">
        <v>43181.34375</v>
      </c>
    </row>
    <row r="59" spans="1:19" ht="14.4" customHeight="1" x14ac:dyDescent="0.3">
      <c r="A59" t="s">
        <v>32</v>
      </c>
      <c r="B59" t="s">
        <v>49</v>
      </c>
      <c r="C59" s="1">
        <v>43189.354166666701</v>
      </c>
      <c r="D59">
        <v>461.5</v>
      </c>
      <c r="E59">
        <v>291</v>
      </c>
      <c r="I59" s="2">
        <f t="shared" si="10"/>
        <v>6137954.1535</v>
      </c>
      <c r="J59" s="2">
        <f t="shared" si="11"/>
        <v>3870302.6189999999</v>
      </c>
      <c r="K59" s="2">
        <f t="shared" si="2"/>
        <v>6.7880236402124012</v>
      </c>
      <c r="L59" s="2">
        <f t="shared" si="2"/>
        <v>6.5877449238363779</v>
      </c>
      <c r="M59">
        <v>37.590000000000003</v>
      </c>
      <c r="P59">
        <v>13300.009</v>
      </c>
      <c r="Q59">
        <v>13300.009</v>
      </c>
      <c r="R59" s="2">
        <f t="shared" si="3"/>
        <v>4.1238519348504701</v>
      </c>
      <c r="S59" s="1">
        <v>43189.354166666701</v>
      </c>
    </row>
    <row r="60" spans="1:19" ht="14.4" customHeight="1" x14ac:dyDescent="0.3">
      <c r="A60" t="s">
        <v>32</v>
      </c>
      <c r="B60" t="s">
        <v>50</v>
      </c>
      <c r="C60" s="1">
        <v>43201.791666666701</v>
      </c>
      <c r="D60">
        <v>26.6</v>
      </c>
      <c r="E60">
        <v>23.35</v>
      </c>
      <c r="I60" s="2">
        <f t="shared" si="10"/>
        <v>45220</v>
      </c>
      <c r="J60" s="2">
        <f t="shared" si="11"/>
        <v>39695</v>
      </c>
      <c r="K60" s="2">
        <f t="shared" si="2"/>
        <v>4.6553305580093411</v>
      </c>
      <c r="L60" s="2">
        <f t="shared" si="2"/>
        <v>4.5987358062804047</v>
      </c>
      <c r="M60">
        <v>20.440000000000001</v>
      </c>
      <c r="P60">
        <v>1700</v>
      </c>
      <c r="Q60">
        <v>1700</v>
      </c>
      <c r="R60" s="2">
        <f t="shared" si="3"/>
        <v>3.2304489213782741</v>
      </c>
      <c r="S60" s="1">
        <v>43201.791666666701</v>
      </c>
    </row>
    <row r="61" spans="1:19" ht="14.4" customHeight="1" x14ac:dyDescent="0.3">
      <c r="A61" t="s">
        <v>174</v>
      </c>
      <c r="B61" t="s">
        <v>175</v>
      </c>
      <c r="C61" s="1">
        <v>43068.614583333299</v>
      </c>
      <c r="D61">
        <v>88.9</v>
      </c>
      <c r="E61">
        <v>66</v>
      </c>
      <c r="I61" s="2">
        <f t="shared" si="10"/>
        <v>98392.546242200013</v>
      </c>
      <c r="J61" s="2">
        <f t="shared" si="11"/>
        <v>73047.33466800001</v>
      </c>
      <c r="K61" s="2">
        <f t="shared" si="2"/>
        <v>4.9929621995645368</v>
      </c>
      <c r="L61" s="2">
        <f t="shared" si="2"/>
        <v>4.8636043741361918</v>
      </c>
      <c r="P61">
        <v>1106.7777980000001</v>
      </c>
      <c r="Q61">
        <v>1106.7777980000001</v>
      </c>
      <c r="R61" s="2">
        <f t="shared" si="3"/>
        <v>3.0440604385943226</v>
      </c>
      <c r="S61" s="1">
        <v>43068.614583333299</v>
      </c>
    </row>
    <row r="62" spans="1:19" ht="14.4" customHeight="1" x14ac:dyDescent="0.3">
      <c r="A62" t="s">
        <v>174</v>
      </c>
      <c r="B62" t="s">
        <v>176</v>
      </c>
      <c r="C62" s="1">
        <v>43073.59375</v>
      </c>
      <c r="D62">
        <v>53.3</v>
      </c>
      <c r="E62">
        <v>36</v>
      </c>
      <c r="I62" s="2">
        <f t="shared" si="10"/>
        <v>30350.975401109998</v>
      </c>
      <c r="J62" s="2">
        <f t="shared" si="11"/>
        <v>20499.720721199999</v>
      </c>
      <c r="K62" s="2">
        <f t="shared" si="2"/>
        <v>4.4821726527263595</v>
      </c>
      <c r="L62" s="2">
        <f t="shared" si="2"/>
        <v>4.3117479444670739</v>
      </c>
      <c r="M62">
        <v>18.13</v>
      </c>
      <c r="N62" t="s">
        <v>13</v>
      </c>
      <c r="O62" t="s">
        <v>14</v>
      </c>
      <c r="P62">
        <v>569.4366867</v>
      </c>
      <c r="Q62">
        <v>569.4366867</v>
      </c>
      <c r="R62" s="2">
        <f t="shared" si="3"/>
        <v>2.7554454436997871</v>
      </c>
      <c r="S62" s="1">
        <v>43073.59375</v>
      </c>
    </row>
    <row r="63" spans="1:19" ht="14.4" customHeight="1" x14ac:dyDescent="0.3">
      <c r="A63" t="s">
        <v>174</v>
      </c>
      <c r="B63" t="s">
        <v>177</v>
      </c>
      <c r="C63" s="1">
        <v>43084.520833333299</v>
      </c>
      <c r="D63">
        <v>32.5</v>
      </c>
      <c r="E63">
        <v>31.9</v>
      </c>
      <c r="I63" s="2">
        <f t="shared" si="10"/>
        <v>574.79199147500003</v>
      </c>
      <c r="J63" s="2">
        <f t="shared" si="11"/>
        <v>564.18044701700001</v>
      </c>
      <c r="K63" s="2">
        <f t="shared" si="2"/>
        <v>2.7595107085184765</v>
      </c>
      <c r="L63" s="2">
        <f t="shared" si="2"/>
        <v>2.7514180305967835</v>
      </c>
      <c r="M63">
        <v>16.940000000000001</v>
      </c>
      <c r="N63" t="s">
        <v>13</v>
      </c>
      <c r="O63" t="s">
        <v>22</v>
      </c>
      <c r="P63">
        <v>17.68590743</v>
      </c>
      <c r="Q63">
        <v>17.68590743</v>
      </c>
      <c r="R63" s="2">
        <f t="shared" si="3"/>
        <v>1.2476273475396022</v>
      </c>
      <c r="S63" s="1">
        <v>43084.520833333299</v>
      </c>
    </row>
    <row r="64" spans="1:19" ht="14.4" customHeight="1" x14ac:dyDescent="0.3">
      <c r="A64" t="s">
        <v>174</v>
      </c>
      <c r="B64" t="s">
        <v>178</v>
      </c>
      <c r="C64" s="1">
        <v>43088.46875</v>
      </c>
      <c r="D64">
        <v>38.6</v>
      </c>
      <c r="E64">
        <v>23.4</v>
      </c>
      <c r="I64" s="2">
        <f t="shared" si="10"/>
        <v>10315.826681740002</v>
      </c>
      <c r="J64" s="2">
        <f t="shared" si="11"/>
        <v>6253.6358640600001</v>
      </c>
      <c r="K64" s="2">
        <f t="shared" si="2"/>
        <v>4.0135040368590511</v>
      </c>
      <c r="L64" s="2">
        <f t="shared" si="2"/>
        <v>3.7961325895974389</v>
      </c>
      <c r="M64">
        <v>17.559999999999999</v>
      </c>
      <c r="N64" t="s">
        <v>13</v>
      </c>
      <c r="O64" t="s">
        <v>16</v>
      </c>
      <c r="P64">
        <v>267.24939590000002</v>
      </c>
      <c r="Q64">
        <v>267.24939590000002</v>
      </c>
      <c r="R64" s="2">
        <f t="shared" si="3"/>
        <v>2.4269167321872964</v>
      </c>
      <c r="S64" s="1">
        <v>43088.46875</v>
      </c>
    </row>
    <row r="65" spans="1:19" ht="14.4" customHeight="1" x14ac:dyDescent="0.3">
      <c r="A65" t="s">
        <v>174</v>
      </c>
      <c r="B65" t="s">
        <v>179</v>
      </c>
      <c r="C65" s="1">
        <v>43112.739583333299</v>
      </c>
      <c r="D65">
        <v>335</v>
      </c>
      <c r="I65" s="2">
        <f t="shared" si="10"/>
        <v>18076935</v>
      </c>
      <c r="K65" s="2">
        <f t="shared" si="2"/>
        <v>7.2571247964143568</v>
      </c>
      <c r="M65">
        <v>13.77</v>
      </c>
      <c r="P65">
        <v>53961</v>
      </c>
      <c r="Q65">
        <v>53961</v>
      </c>
      <c r="R65" s="2">
        <f t="shared" si="3"/>
        <v>4.7320799893775121</v>
      </c>
      <c r="S65" s="1">
        <v>43112.739583333299</v>
      </c>
    </row>
    <row r="66" spans="1:19" ht="14.4" customHeight="1" x14ac:dyDescent="0.3">
      <c r="A66" t="s">
        <v>174</v>
      </c>
      <c r="B66" t="s">
        <v>180</v>
      </c>
      <c r="C66" s="1">
        <v>43116.614583333299</v>
      </c>
      <c r="D66">
        <v>52.6</v>
      </c>
      <c r="E66">
        <v>51.5</v>
      </c>
      <c r="I66" s="2">
        <f t="shared" ref="I66:I97" si="12">D66*Q66</f>
        <v>141778.95034820001</v>
      </c>
      <c r="J66" s="2">
        <f t="shared" ref="J66:J97" si="13">E66*Q66</f>
        <v>138813.99131050002</v>
      </c>
      <c r="K66" s="2">
        <f t="shared" si="2"/>
        <v>5.1516117567552415</v>
      </c>
      <c r="L66" s="2">
        <f t="shared" si="2"/>
        <v>5.1424332416426939</v>
      </c>
      <c r="M66">
        <v>24.54</v>
      </c>
      <c r="N66" t="s">
        <v>13</v>
      </c>
      <c r="O66" t="s">
        <v>40</v>
      </c>
      <c r="P66">
        <v>2695.4173070000002</v>
      </c>
      <c r="Q66">
        <v>2695.4173070000002</v>
      </c>
      <c r="R66" s="2">
        <f t="shared" si="3"/>
        <v>3.4306260126015027</v>
      </c>
      <c r="S66" s="1">
        <v>43116.614583333299</v>
      </c>
    </row>
    <row r="67" spans="1:19" ht="14.4" customHeight="1" x14ac:dyDescent="0.3">
      <c r="A67" t="s">
        <v>174</v>
      </c>
      <c r="B67" t="s">
        <v>181</v>
      </c>
      <c r="C67" s="1">
        <v>43124.572916666701</v>
      </c>
      <c r="D67">
        <v>244</v>
      </c>
      <c r="E67">
        <v>225</v>
      </c>
      <c r="I67" s="2">
        <f t="shared" si="12"/>
        <v>8087755.0401999997</v>
      </c>
      <c r="J67" s="2">
        <f t="shared" si="13"/>
        <v>7457970.8362499997</v>
      </c>
      <c r="K67" s="2">
        <f t="shared" ref="K67:L129" si="14">LOG10(I67)</f>
        <v>6.9078279889849616</v>
      </c>
      <c r="L67" s="2">
        <f t="shared" si="14"/>
        <v>6.8726206807575947</v>
      </c>
      <c r="P67">
        <v>33146.537049999999</v>
      </c>
      <c r="Q67">
        <v>33146.537049999999</v>
      </c>
      <c r="R67" s="2">
        <f t="shared" ref="R67:R129" si="15">LOG10(Q67)</f>
        <v>4.520438162646232</v>
      </c>
      <c r="S67" s="1">
        <v>43124.572916666701</v>
      </c>
    </row>
    <row r="68" spans="1:19" ht="14.4" customHeight="1" x14ac:dyDescent="0.3">
      <c r="A68" t="s">
        <v>174</v>
      </c>
      <c r="B68" t="s">
        <v>182</v>
      </c>
      <c r="C68" s="1">
        <v>43132.46875</v>
      </c>
      <c r="D68">
        <v>44.3</v>
      </c>
      <c r="E68">
        <v>45.5</v>
      </c>
      <c r="I68" s="2">
        <f t="shared" si="12"/>
        <v>33695.896396649994</v>
      </c>
      <c r="J68" s="2">
        <f t="shared" si="13"/>
        <v>34608.652055250001</v>
      </c>
      <c r="K68" s="2">
        <f t="shared" si="14"/>
        <v>4.5275770142005376</v>
      </c>
      <c r="L68" s="2">
        <f t="shared" si="14"/>
        <v>4.5391846846345807</v>
      </c>
      <c r="M68">
        <v>22.36</v>
      </c>
      <c r="N68" t="s">
        <v>13</v>
      </c>
      <c r="O68" t="s">
        <v>43</v>
      </c>
      <c r="P68">
        <v>760.62971549999997</v>
      </c>
      <c r="Q68">
        <v>760.62971549999997</v>
      </c>
      <c r="R68" s="2">
        <f t="shared" si="15"/>
        <v>2.8811732879774681</v>
      </c>
      <c r="S68" s="1">
        <v>43132.46875</v>
      </c>
    </row>
    <row r="69" spans="1:19" ht="14.4" customHeight="1" x14ac:dyDescent="0.3">
      <c r="A69" t="s">
        <v>174</v>
      </c>
      <c r="B69" t="s">
        <v>183</v>
      </c>
      <c r="C69" s="1">
        <v>43136.46875</v>
      </c>
      <c r="D69">
        <v>41.9</v>
      </c>
      <c r="E69">
        <v>37.200000000000003</v>
      </c>
      <c r="I69" s="2">
        <f>D69*Q69</f>
        <v>838</v>
      </c>
      <c r="J69" s="2">
        <f>E69*Q69</f>
        <v>744</v>
      </c>
      <c r="K69" s="2">
        <f t="shared" ref="K69" si="16">LOG10(I69)</f>
        <v>2.9232440186302764</v>
      </c>
      <c r="L69" s="2">
        <f t="shared" ref="L69" si="17">LOG10(J69)</f>
        <v>2.8715729355458786</v>
      </c>
      <c r="P69">
        <v>0</v>
      </c>
      <c r="Q69">
        <v>20</v>
      </c>
      <c r="R69" s="2">
        <f t="shared" si="15"/>
        <v>1.3010299956639813</v>
      </c>
      <c r="S69" s="1">
        <v>43136.46875</v>
      </c>
    </row>
    <row r="70" spans="1:19" ht="14.4" customHeight="1" x14ac:dyDescent="0.3">
      <c r="A70" t="s">
        <v>174</v>
      </c>
      <c r="B70" t="s">
        <v>184</v>
      </c>
      <c r="C70" s="1">
        <v>43152.416666666701</v>
      </c>
      <c r="D70">
        <v>303</v>
      </c>
      <c r="E70">
        <v>252</v>
      </c>
      <c r="I70" s="2">
        <f t="shared" si="12"/>
        <v>10348794.289799999</v>
      </c>
      <c r="J70" s="2">
        <f t="shared" si="13"/>
        <v>8606918.0231999997</v>
      </c>
      <c r="K70" s="2">
        <f t="shared" si="14"/>
        <v>7.0148897542577675</v>
      </c>
      <c r="L70" s="2">
        <f t="shared" si="14"/>
        <v>6.9348476665370065</v>
      </c>
      <c r="M70">
        <v>10.77</v>
      </c>
      <c r="P70">
        <v>34154.436600000001</v>
      </c>
      <c r="Q70">
        <v>34154.436600000001</v>
      </c>
      <c r="R70" s="2">
        <f t="shared" si="15"/>
        <v>4.5334471257554618</v>
      </c>
      <c r="S70" s="1">
        <v>43152.416666666701</v>
      </c>
    </row>
    <row r="71" spans="1:19" ht="14.4" customHeight="1" x14ac:dyDescent="0.3">
      <c r="A71" t="s">
        <v>174</v>
      </c>
      <c r="B71" t="s">
        <v>185</v>
      </c>
      <c r="C71" s="1">
        <v>43157.59375</v>
      </c>
      <c r="D71">
        <v>165</v>
      </c>
      <c r="E71">
        <v>138</v>
      </c>
      <c r="I71" s="2">
        <f t="shared" si="12"/>
        <v>1260146.3443799999</v>
      </c>
      <c r="J71" s="2">
        <f t="shared" si="13"/>
        <v>1053940.5789359999</v>
      </c>
      <c r="K71" s="2">
        <f t="shared" si="14"/>
        <v>6.1004209839001398</v>
      </c>
      <c r="L71" s="2">
        <f t="shared" si="14"/>
        <v>6.02281612608747</v>
      </c>
      <c r="P71">
        <v>7637.2505719999999</v>
      </c>
      <c r="Q71">
        <v>7637.2505719999999</v>
      </c>
      <c r="R71" s="2">
        <f t="shared" si="15"/>
        <v>3.8829370396862335</v>
      </c>
      <c r="S71" s="1">
        <v>43157.59375</v>
      </c>
    </row>
    <row r="72" spans="1:19" ht="14.4" customHeight="1" x14ac:dyDescent="0.3">
      <c r="A72" t="s">
        <v>174</v>
      </c>
      <c r="B72" t="s">
        <v>186</v>
      </c>
      <c r="C72" s="1">
        <v>43168.635416666701</v>
      </c>
      <c r="D72">
        <v>64.8</v>
      </c>
      <c r="E72">
        <v>55.5</v>
      </c>
      <c r="I72" s="2">
        <f t="shared" si="12"/>
        <v>455207.38901280001</v>
      </c>
      <c r="J72" s="2">
        <f t="shared" si="13"/>
        <v>389876.69892300002</v>
      </c>
      <c r="K72" s="2">
        <f t="shared" si="14"/>
        <v>5.6582093029947496</v>
      </c>
      <c r="L72" s="2">
        <f t="shared" si="14"/>
        <v>5.5909272802468326</v>
      </c>
      <c r="M72">
        <v>14.59</v>
      </c>
      <c r="P72">
        <v>7024.805386</v>
      </c>
      <c r="Q72">
        <v>7024.805386</v>
      </c>
      <c r="R72" s="2">
        <f t="shared" si="15"/>
        <v>3.8466342971241563</v>
      </c>
      <c r="S72" s="1">
        <v>43168.635416666701</v>
      </c>
    </row>
    <row r="73" spans="1:19" ht="14.4" customHeight="1" x14ac:dyDescent="0.3">
      <c r="A73" t="s">
        <v>174</v>
      </c>
      <c r="B73" t="s">
        <v>187</v>
      </c>
      <c r="C73" s="1">
        <v>43181.385416666701</v>
      </c>
      <c r="D73">
        <v>30.2</v>
      </c>
      <c r="E73">
        <v>24.6</v>
      </c>
      <c r="I73" s="2">
        <f t="shared" si="12"/>
        <v>30017.087853279998</v>
      </c>
      <c r="J73" s="2">
        <f t="shared" si="13"/>
        <v>24451.005337440001</v>
      </c>
      <c r="K73" s="2">
        <f t="shared" si="14"/>
        <v>4.4773685563083614</v>
      </c>
      <c r="L73" s="2">
        <f t="shared" si="14"/>
        <v>4.3882967204545897</v>
      </c>
      <c r="M73">
        <v>22.23</v>
      </c>
      <c r="P73">
        <v>993.94330639999998</v>
      </c>
      <c r="Q73">
        <v>993.94330639999998</v>
      </c>
      <c r="R73" s="2">
        <f t="shared" si="15"/>
        <v>2.9973616133512109</v>
      </c>
      <c r="S73" s="1">
        <v>43181.385416666701</v>
      </c>
    </row>
    <row r="74" spans="1:19" ht="14.4" customHeight="1" x14ac:dyDescent="0.3">
      <c r="A74" t="s">
        <v>174</v>
      </c>
      <c r="B74" t="s">
        <v>188</v>
      </c>
      <c r="C74" s="1">
        <v>43189.375</v>
      </c>
      <c r="D74">
        <v>337.5</v>
      </c>
      <c r="E74">
        <v>195</v>
      </c>
      <c r="I74" s="2">
        <f t="shared" si="12"/>
        <v>20066091.464249998</v>
      </c>
      <c r="J74" s="2">
        <f t="shared" si="13"/>
        <v>11593741.7349</v>
      </c>
      <c r="K74" s="2">
        <f t="shared" si="14"/>
        <v>7.3024627874941794</v>
      </c>
      <c r="L74" s="2">
        <f t="shared" si="14"/>
        <v>7.0642236216896537</v>
      </c>
      <c r="M74">
        <v>30.59</v>
      </c>
      <c r="P74">
        <v>59455.08582</v>
      </c>
      <c r="Q74">
        <v>59455.08582</v>
      </c>
      <c r="R74" s="2">
        <f t="shared" si="15"/>
        <v>4.7741890103271363</v>
      </c>
      <c r="S74" s="1">
        <v>43189.375</v>
      </c>
    </row>
    <row r="75" spans="1:19" ht="14.4" customHeight="1" x14ac:dyDescent="0.3">
      <c r="A75" t="s">
        <v>174</v>
      </c>
      <c r="B75" t="s">
        <v>189</v>
      </c>
      <c r="C75" s="1">
        <v>43201.739583333299</v>
      </c>
      <c r="D75">
        <v>29.9</v>
      </c>
      <c r="E75">
        <v>25.3</v>
      </c>
      <c r="I75" s="2">
        <f t="shared" si="12"/>
        <v>51362.096094399996</v>
      </c>
      <c r="J75" s="2">
        <f t="shared" si="13"/>
        <v>43460.235156800001</v>
      </c>
      <c r="K75" s="2">
        <f t="shared" si="14"/>
        <v>4.7106427390416385</v>
      </c>
      <c r="L75" s="2">
        <f t="shared" si="14"/>
        <v>4.638092071893027</v>
      </c>
      <c r="M75">
        <v>21.64</v>
      </c>
      <c r="P75">
        <v>1717.795856</v>
      </c>
      <c r="Q75">
        <v>1717.795856</v>
      </c>
      <c r="R75" s="2">
        <f t="shared" si="15"/>
        <v>3.234971550717209</v>
      </c>
      <c r="S75" s="1">
        <v>43201.739583333299</v>
      </c>
    </row>
    <row r="76" spans="1:19" ht="14.4" customHeight="1" x14ac:dyDescent="0.3">
      <c r="A76" t="s">
        <v>102</v>
      </c>
      <c r="B76" t="s">
        <v>103</v>
      </c>
      <c r="C76" s="1">
        <v>43068.510416666701</v>
      </c>
      <c r="D76">
        <v>31.7</v>
      </c>
      <c r="E76">
        <v>24.8</v>
      </c>
      <c r="I76" s="2">
        <f t="shared" si="12"/>
        <v>3170</v>
      </c>
      <c r="J76" s="2">
        <f t="shared" si="13"/>
        <v>2480</v>
      </c>
      <c r="K76" s="2">
        <f t="shared" si="14"/>
        <v>3.5010592622177517</v>
      </c>
      <c r="L76" s="2">
        <f t="shared" si="14"/>
        <v>3.3944516808262164</v>
      </c>
      <c r="P76">
        <v>100</v>
      </c>
      <c r="Q76">
        <v>100</v>
      </c>
      <c r="R76" s="2">
        <f t="shared" si="15"/>
        <v>2</v>
      </c>
      <c r="S76" s="1">
        <v>43068.510416666701</v>
      </c>
    </row>
    <row r="77" spans="1:19" ht="14.4" customHeight="1" x14ac:dyDescent="0.3">
      <c r="A77" t="s">
        <v>102</v>
      </c>
      <c r="B77" t="s">
        <v>104</v>
      </c>
      <c r="C77" s="1">
        <v>43073.5625</v>
      </c>
      <c r="D77">
        <v>28.2</v>
      </c>
      <c r="E77">
        <v>22</v>
      </c>
      <c r="I77" s="2">
        <f t="shared" si="12"/>
        <v>2820</v>
      </c>
      <c r="J77" s="2">
        <f t="shared" si="13"/>
        <v>2200</v>
      </c>
      <c r="K77" s="2">
        <f t="shared" si="14"/>
        <v>3.4502491083193609</v>
      </c>
      <c r="L77" s="2">
        <f t="shared" si="14"/>
        <v>3.3424226808222062</v>
      </c>
      <c r="M77">
        <v>3.2</v>
      </c>
      <c r="N77" t="s">
        <v>13</v>
      </c>
      <c r="O77" t="s">
        <v>14</v>
      </c>
      <c r="P77">
        <v>100</v>
      </c>
      <c r="Q77">
        <v>100</v>
      </c>
      <c r="R77" s="2">
        <f t="shared" si="15"/>
        <v>2</v>
      </c>
      <c r="S77" s="1">
        <v>43073.5625</v>
      </c>
    </row>
    <row r="78" spans="1:19" ht="14.4" customHeight="1" x14ac:dyDescent="0.3">
      <c r="A78" t="s">
        <v>102</v>
      </c>
      <c r="B78" t="s">
        <v>105</v>
      </c>
      <c r="C78" s="1">
        <v>43088.552083333299</v>
      </c>
      <c r="D78">
        <v>25.7</v>
      </c>
      <c r="E78">
        <v>19.399999999999999</v>
      </c>
      <c r="I78" s="2">
        <f t="shared" si="12"/>
        <v>5140</v>
      </c>
      <c r="J78" s="2">
        <f t="shared" si="13"/>
        <v>3879.9999999999995</v>
      </c>
      <c r="K78" s="2">
        <f t="shared" si="14"/>
        <v>3.7109631189952759</v>
      </c>
      <c r="L78" s="2">
        <f t="shared" si="14"/>
        <v>3.5888317255942073</v>
      </c>
      <c r="M78">
        <v>2.96</v>
      </c>
      <c r="N78" t="s">
        <v>13</v>
      </c>
      <c r="O78" t="s">
        <v>16</v>
      </c>
      <c r="P78">
        <v>200</v>
      </c>
      <c r="Q78">
        <v>200</v>
      </c>
      <c r="R78" s="2">
        <f t="shared" si="15"/>
        <v>2.3010299956639813</v>
      </c>
      <c r="S78" s="1">
        <v>43088.552083333299</v>
      </c>
    </row>
    <row r="79" spans="1:19" ht="14.4" customHeight="1" x14ac:dyDescent="0.3">
      <c r="A79" t="s">
        <v>102</v>
      </c>
      <c r="B79" t="s">
        <v>106</v>
      </c>
      <c r="C79" s="1">
        <v>43112.458333333299</v>
      </c>
      <c r="D79">
        <v>433</v>
      </c>
      <c r="E79">
        <v>361.5</v>
      </c>
      <c r="I79" s="2">
        <f t="shared" si="12"/>
        <v>866000</v>
      </c>
      <c r="J79" s="2">
        <f t="shared" si="13"/>
        <v>723000</v>
      </c>
      <c r="K79" s="2">
        <f t="shared" si="14"/>
        <v>5.9375178920173468</v>
      </c>
      <c r="L79" s="2">
        <f t="shared" si="14"/>
        <v>5.859138297294531</v>
      </c>
      <c r="M79">
        <v>13.47</v>
      </c>
      <c r="O79" t="s">
        <v>85</v>
      </c>
      <c r="P79">
        <v>2000</v>
      </c>
      <c r="Q79">
        <v>2000</v>
      </c>
      <c r="R79" s="2">
        <f t="shared" si="15"/>
        <v>3.3010299956639813</v>
      </c>
      <c r="S79" s="1">
        <v>43112.458333333299</v>
      </c>
    </row>
    <row r="80" spans="1:19" ht="14.4" customHeight="1" x14ac:dyDescent="0.3">
      <c r="A80" t="s">
        <v>102</v>
      </c>
      <c r="B80" t="s">
        <v>107</v>
      </c>
      <c r="C80" s="1">
        <v>43125.489583333299</v>
      </c>
      <c r="D80">
        <v>53.2</v>
      </c>
      <c r="E80">
        <v>49.2</v>
      </c>
      <c r="I80" s="2">
        <f t="shared" si="12"/>
        <v>47880</v>
      </c>
      <c r="J80" s="2">
        <f t="shared" si="13"/>
        <v>44280</v>
      </c>
      <c r="K80" s="2">
        <f t="shared" si="14"/>
        <v>4.6801541417343735</v>
      </c>
      <c r="L80" s="2">
        <f t="shared" si="14"/>
        <v>4.6462076122066849</v>
      </c>
      <c r="O80" t="s">
        <v>19</v>
      </c>
      <c r="P80">
        <v>900</v>
      </c>
      <c r="Q80">
        <v>900</v>
      </c>
      <c r="R80" s="2">
        <f t="shared" si="15"/>
        <v>2.9542425094393248</v>
      </c>
      <c r="S80" s="1">
        <v>43125.489583333299</v>
      </c>
    </row>
    <row r="81" spans="1:19" ht="14.4" customHeight="1" x14ac:dyDescent="0.3">
      <c r="A81" t="s">
        <v>102</v>
      </c>
      <c r="B81" t="s">
        <v>108</v>
      </c>
      <c r="C81" s="1">
        <v>43132.541666666701</v>
      </c>
      <c r="D81">
        <v>23.4</v>
      </c>
      <c r="E81">
        <v>23.5</v>
      </c>
      <c r="I81" s="2">
        <f t="shared" si="12"/>
        <v>7020</v>
      </c>
      <c r="J81" s="2">
        <f t="shared" si="13"/>
        <v>7050</v>
      </c>
      <c r="K81" s="2">
        <f t="shared" si="14"/>
        <v>3.8463371121298051</v>
      </c>
      <c r="L81" s="2">
        <f t="shared" si="14"/>
        <v>3.8481891169913989</v>
      </c>
      <c r="M81">
        <v>4.24</v>
      </c>
      <c r="N81" t="s">
        <v>13</v>
      </c>
      <c r="O81" t="s">
        <v>25</v>
      </c>
      <c r="P81">
        <v>300</v>
      </c>
      <c r="Q81">
        <v>300</v>
      </c>
      <c r="R81" s="2">
        <f t="shared" si="15"/>
        <v>2.4771212547196626</v>
      </c>
      <c r="S81" s="1">
        <v>43132.541666666701</v>
      </c>
    </row>
    <row r="82" spans="1:19" ht="14.4" customHeight="1" x14ac:dyDescent="0.3">
      <c r="A82" t="s">
        <v>102</v>
      </c>
      <c r="B82" t="s">
        <v>109</v>
      </c>
      <c r="C82" s="1">
        <v>43136.520833333299</v>
      </c>
      <c r="D82">
        <v>22.2</v>
      </c>
      <c r="E82">
        <v>19.8</v>
      </c>
      <c r="I82" s="2">
        <f t="shared" si="12"/>
        <v>1975.8</v>
      </c>
      <c r="J82" s="2">
        <f t="shared" si="13"/>
        <v>1762.2</v>
      </c>
      <c r="K82" s="2">
        <f t="shared" si="14"/>
        <v>3.2957429810955512</v>
      </c>
      <c r="L82" s="2">
        <f t="shared" si="14"/>
        <v>3.2460551969064437</v>
      </c>
      <c r="O82" t="s">
        <v>19</v>
      </c>
      <c r="P82">
        <v>0</v>
      </c>
      <c r="Q82">
        <v>89</v>
      </c>
      <c r="R82" s="2">
        <f t="shared" si="15"/>
        <v>1.9493900066449128</v>
      </c>
      <c r="S82" s="1">
        <v>43136.520833333299</v>
      </c>
    </row>
    <row r="83" spans="1:19" ht="14.4" customHeight="1" x14ac:dyDescent="0.3">
      <c r="A83" t="s">
        <v>102</v>
      </c>
      <c r="B83" t="s">
        <v>110</v>
      </c>
      <c r="C83" s="1">
        <v>43152.635416666701</v>
      </c>
      <c r="D83">
        <v>271.5</v>
      </c>
      <c r="E83">
        <v>194.2</v>
      </c>
      <c r="I83" s="2">
        <f t="shared" si="12"/>
        <v>814500</v>
      </c>
      <c r="J83" s="2">
        <f t="shared" si="13"/>
        <v>582600</v>
      </c>
      <c r="K83" s="2">
        <f t="shared" si="14"/>
        <v>5.9108910886445285</v>
      </c>
      <c r="L83" s="2">
        <f t="shared" si="14"/>
        <v>5.7653704802916481</v>
      </c>
      <c r="M83">
        <v>14.9</v>
      </c>
      <c r="P83">
        <v>3000</v>
      </c>
      <c r="Q83">
        <v>3000</v>
      </c>
      <c r="R83" s="2">
        <f t="shared" si="15"/>
        <v>3.4771212547196626</v>
      </c>
      <c r="S83" s="1">
        <v>43152.635416666701</v>
      </c>
    </row>
    <row r="84" spans="1:19" ht="14.4" customHeight="1" x14ac:dyDescent="0.3">
      <c r="A84" t="s">
        <v>102</v>
      </c>
      <c r="B84" t="s">
        <v>111</v>
      </c>
      <c r="C84" s="1">
        <v>43157.447916666701</v>
      </c>
      <c r="D84">
        <v>48.3</v>
      </c>
      <c r="E84">
        <v>36.5</v>
      </c>
      <c r="I84" s="2">
        <f t="shared" si="12"/>
        <v>38640</v>
      </c>
      <c r="J84" s="2">
        <f t="shared" si="13"/>
        <v>29200</v>
      </c>
      <c r="K84" s="2">
        <f t="shared" si="14"/>
        <v>4.5870371177434555</v>
      </c>
      <c r="L84" s="2">
        <f t="shared" si="14"/>
        <v>4.4653828514484184</v>
      </c>
      <c r="P84">
        <v>800</v>
      </c>
      <c r="Q84">
        <v>800</v>
      </c>
      <c r="R84" s="2">
        <f t="shared" si="15"/>
        <v>2.9030899869919438</v>
      </c>
      <c r="S84" s="1">
        <v>43157.447916666701</v>
      </c>
    </row>
    <row r="85" spans="1:19" ht="14.4" customHeight="1" x14ac:dyDescent="0.3">
      <c r="A85" t="s">
        <v>102</v>
      </c>
      <c r="B85" t="s">
        <v>112</v>
      </c>
      <c r="C85" s="1">
        <v>43168.53125</v>
      </c>
      <c r="D85">
        <v>42.2</v>
      </c>
      <c r="E85">
        <v>34.6</v>
      </c>
      <c r="I85" s="2">
        <f t="shared" si="12"/>
        <v>29540.000000000004</v>
      </c>
      <c r="J85" s="2">
        <f t="shared" si="13"/>
        <v>24220</v>
      </c>
      <c r="K85" s="2">
        <f t="shared" si="14"/>
        <v>4.4704104909759304</v>
      </c>
      <c r="L85" s="2">
        <f t="shared" si="14"/>
        <v>4.3841741388070332</v>
      </c>
      <c r="M85">
        <v>5.87</v>
      </c>
      <c r="P85">
        <v>700</v>
      </c>
      <c r="Q85">
        <v>700</v>
      </c>
      <c r="R85" s="2">
        <f t="shared" si="15"/>
        <v>2.8450980400142569</v>
      </c>
      <c r="S85" s="1">
        <v>43168.53125</v>
      </c>
    </row>
    <row r="86" spans="1:19" ht="14.4" customHeight="1" x14ac:dyDescent="0.3">
      <c r="A86" t="s">
        <v>102</v>
      </c>
      <c r="B86" t="s">
        <v>113</v>
      </c>
      <c r="C86" s="1">
        <v>43181.520833333299</v>
      </c>
      <c r="D86">
        <v>17.899999999999999</v>
      </c>
      <c r="E86">
        <v>17.899999999999999</v>
      </c>
      <c r="I86" s="2">
        <f t="shared" si="12"/>
        <v>3579.9999999999995</v>
      </c>
      <c r="J86" s="2">
        <f t="shared" si="13"/>
        <v>3579.9999999999995</v>
      </c>
      <c r="K86" s="2">
        <f t="shared" si="14"/>
        <v>3.5538830266438741</v>
      </c>
      <c r="L86" s="2">
        <f t="shared" si="14"/>
        <v>3.5538830266438741</v>
      </c>
      <c r="M86">
        <v>4.3</v>
      </c>
      <c r="P86">
        <v>200</v>
      </c>
      <c r="Q86">
        <v>200</v>
      </c>
      <c r="R86" s="2">
        <f t="shared" si="15"/>
        <v>2.3010299956639813</v>
      </c>
      <c r="S86" s="1">
        <v>43181.520833333299</v>
      </c>
    </row>
    <row r="87" spans="1:19" ht="14.4" customHeight="1" x14ac:dyDescent="0.3">
      <c r="A87" t="s">
        <v>102</v>
      </c>
      <c r="B87" t="s">
        <v>114</v>
      </c>
      <c r="C87" s="1">
        <v>43189.520833333299</v>
      </c>
      <c r="D87">
        <v>368</v>
      </c>
      <c r="E87">
        <v>138</v>
      </c>
      <c r="I87" s="2">
        <f t="shared" si="12"/>
        <v>1582399.264</v>
      </c>
      <c r="J87" s="2">
        <f t="shared" si="13"/>
        <v>593399.72399999993</v>
      </c>
      <c r="K87" s="2">
        <f t="shared" si="14"/>
        <v>6.1993160722556242</v>
      </c>
      <c r="L87" s="2">
        <f t="shared" si="14"/>
        <v>5.7733473399833422</v>
      </c>
      <c r="M87">
        <v>11.7</v>
      </c>
      <c r="P87">
        <v>4299.9979999999996</v>
      </c>
      <c r="Q87">
        <v>4299.9979999999996</v>
      </c>
      <c r="R87" s="2">
        <f t="shared" si="15"/>
        <v>3.6334682535821061</v>
      </c>
      <c r="S87" s="1">
        <v>43189.520833333299</v>
      </c>
    </row>
    <row r="88" spans="1:19" ht="14.4" customHeight="1" x14ac:dyDescent="0.3">
      <c r="A88" t="s">
        <v>145</v>
      </c>
      <c r="B88" t="s">
        <v>146</v>
      </c>
      <c r="C88" s="1">
        <v>43068.458333333299</v>
      </c>
      <c r="D88">
        <v>20.100000000000001</v>
      </c>
      <c r="E88">
        <v>12.5</v>
      </c>
      <c r="I88" s="2">
        <f t="shared" si="12"/>
        <v>28140.000000000004</v>
      </c>
      <c r="J88" s="2">
        <f t="shared" si="13"/>
        <v>17500</v>
      </c>
      <c r="K88" s="2">
        <f t="shared" si="14"/>
        <v>4.4493240930987268</v>
      </c>
      <c r="L88" s="2">
        <f t="shared" si="14"/>
        <v>4.2430380486862944</v>
      </c>
      <c r="P88">
        <v>1400</v>
      </c>
      <c r="Q88">
        <v>1400</v>
      </c>
      <c r="R88" s="2">
        <f t="shared" si="15"/>
        <v>3.1461280356782382</v>
      </c>
      <c r="S88" s="1">
        <v>43068.458333333299</v>
      </c>
    </row>
    <row r="89" spans="1:19" ht="14.4" customHeight="1" x14ac:dyDescent="0.3">
      <c r="A89" t="s">
        <v>145</v>
      </c>
      <c r="B89" t="s">
        <v>147</v>
      </c>
      <c r="C89" s="1">
        <v>43073.5</v>
      </c>
      <c r="D89">
        <v>16.2</v>
      </c>
      <c r="E89">
        <v>12.2</v>
      </c>
      <c r="I89" s="2">
        <f t="shared" si="12"/>
        <v>11340.001619999999</v>
      </c>
      <c r="J89" s="2">
        <f t="shared" si="13"/>
        <v>8540.0012200000001</v>
      </c>
      <c r="K89" s="2">
        <f t="shared" si="14"/>
        <v>4.0546131165989525</v>
      </c>
      <c r="L89" s="2">
        <f t="shared" si="14"/>
        <v>3.9314579327310697</v>
      </c>
      <c r="M89">
        <v>1.31</v>
      </c>
      <c r="N89" t="s">
        <v>13</v>
      </c>
      <c r="O89" t="s">
        <v>14</v>
      </c>
      <c r="P89">
        <v>700.00009999999997</v>
      </c>
      <c r="Q89">
        <v>700.00009999999997</v>
      </c>
      <c r="R89" s="2">
        <f t="shared" si="15"/>
        <v>2.8450981020563213</v>
      </c>
      <c r="S89" s="1">
        <v>43073.5</v>
      </c>
    </row>
    <row r="90" spans="1:19" ht="14.4" customHeight="1" x14ac:dyDescent="0.3">
      <c r="A90" t="s">
        <v>145</v>
      </c>
      <c r="B90" t="s">
        <v>148</v>
      </c>
      <c r="C90" s="1">
        <v>43084.541666666701</v>
      </c>
      <c r="D90">
        <v>14.3</v>
      </c>
      <c r="E90">
        <v>11.9</v>
      </c>
      <c r="I90" s="2">
        <f t="shared" si="12"/>
        <v>5720</v>
      </c>
      <c r="J90" s="2">
        <f t="shared" si="13"/>
        <v>4760</v>
      </c>
      <c r="K90" s="2">
        <f t="shared" si="14"/>
        <v>3.7573960287930244</v>
      </c>
      <c r="L90" s="2">
        <f t="shared" si="14"/>
        <v>3.6776069527204931</v>
      </c>
      <c r="M90">
        <v>1.55</v>
      </c>
      <c r="N90" t="s">
        <v>13</v>
      </c>
      <c r="O90" t="s">
        <v>22</v>
      </c>
      <c r="P90">
        <v>400</v>
      </c>
      <c r="Q90">
        <v>400</v>
      </c>
      <c r="R90" s="2">
        <f t="shared" si="15"/>
        <v>2.6020599913279625</v>
      </c>
      <c r="S90" s="1">
        <v>43084.541666666701</v>
      </c>
    </row>
    <row r="91" spans="1:19" ht="14.4" customHeight="1" x14ac:dyDescent="0.3">
      <c r="A91" t="s">
        <v>145</v>
      </c>
      <c r="B91" t="s">
        <v>149</v>
      </c>
      <c r="C91" s="1">
        <v>43088.541666666701</v>
      </c>
      <c r="D91">
        <v>14</v>
      </c>
      <c r="E91">
        <v>12</v>
      </c>
      <c r="I91" s="2">
        <f t="shared" si="12"/>
        <v>8400.0013999999992</v>
      </c>
      <c r="J91" s="2">
        <f t="shared" si="13"/>
        <v>7200.0011999999997</v>
      </c>
      <c r="K91" s="2">
        <f t="shared" si="14"/>
        <v>3.9242793584442892</v>
      </c>
      <c r="L91" s="2">
        <f t="shared" si="14"/>
        <v>3.8573325688136761</v>
      </c>
      <c r="M91">
        <v>1.49</v>
      </c>
      <c r="N91" t="s">
        <v>13</v>
      </c>
      <c r="O91" t="s">
        <v>16</v>
      </c>
      <c r="P91">
        <v>600.00009999999997</v>
      </c>
      <c r="Q91">
        <v>600.00009999999997</v>
      </c>
      <c r="R91" s="2">
        <f t="shared" si="15"/>
        <v>2.778151322766051</v>
      </c>
      <c r="S91" s="1">
        <v>43088.541666666701</v>
      </c>
    </row>
    <row r="92" spans="1:19" ht="14.4" customHeight="1" x14ac:dyDescent="0.3">
      <c r="A92" t="s">
        <v>145</v>
      </c>
      <c r="B92" t="s">
        <v>150</v>
      </c>
      <c r="C92" s="1">
        <v>43124.510416666701</v>
      </c>
      <c r="D92">
        <v>44.9</v>
      </c>
      <c r="E92">
        <v>36.6</v>
      </c>
      <c r="I92" s="2">
        <f t="shared" si="12"/>
        <v>574720</v>
      </c>
      <c r="J92" s="2">
        <f t="shared" si="13"/>
        <v>468480</v>
      </c>
      <c r="K92" s="2">
        <f t="shared" si="14"/>
        <v>5.7594563106511911</v>
      </c>
      <c r="L92" s="2">
        <f t="shared" si="14"/>
        <v>5.6706910550422789</v>
      </c>
      <c r="O92" t="s">
        <v>19</v>
      </c>
      <c r="P92">
        <v>12800</v>
      </c>
      <c r="Q92">
        <v>12800</v>
      </c>
      <c r="R92" s="2">
        <f t="shared" si="15"/>
        <v>4.1072099696478688</v>
      </c>
      <c r="S92" s="1">
        <v>43124.510416666701</v>
      </c>
    </row>
    <row r="93" spans="1:19" ht="14.4" customHeight="1" x14ac:dyDescent="0.3">
      <c r="A93" t="s">
        <v>145</v>
      </c>
      <c r="B93" t="s">
        <v>151</v>
      </c>
      <c r="C93" s="1">
        <v>43132.5</v>
      </c>
      <c r="D93">
        <v>25.8</v>
      </c>
      <c r="E93">
        <v>12.2</v>
      </c>
      <c r="I93" s="2">
        <f t="shared" si="12"/>
        <v>25800.00258</v>
      </c>
      <c r="J93" s="2">
        <f t="shared" si="13"/>
        <v>12200.001219999998</v>
      </c>
      <c r="K93" s="2">
        <f t="shared" si="14"/>
        <v>4.4116197493926759</v>
      </c>
      <c r="L93" s="2">
        <f t="shared" si="14"/>
        <v>4.0863598741041942</v>
      </c>
      <c r="M93">
        <v>1.42</v>
      </c>
      <c r="N93" t="s">
        <v>13</v>
      </c>
      <c r="O93" t="s">
        <v>16</v>
      </c>
      <c r="P93">
        <v>1000.0001</v>
      </c>
      <c r="Q93">
        <v>1000.0001</v>
      </c>
      <c r="R93" s="2">
        <f t="shared" si="15"/>
        <v>3.0000000434294458</v>
      </c>
      <c r="S93" s="1">
        <v>43132.5</v>
      </c>
    </row>
    <row r="94" spans="1:19" ht="14.4" customHeight="1" x14ac:dyDescent="0.3">
      <c r="A94" t="s">
        <v>145</v>
      </c>
      <c r="B94" t="s">
        <v>152</v>
      </c>
      <c r="C94" s="1">
        <v>43136.5</v>
      </c>
      <c r="D94">
        <v>19.100000000000001</v>
      </c>
      <c r="E94">
        <v>16.7</v>
      </c>
      <c r="I94" s="2">
        <f t="shared" si="12"/>
        <v>7640.0000000000009</v>
      </c>
      <c r="J94" s="2">
        <f t="shared" si="13"/>
        <v>6680</v>
      </c>
      <c r="K94" s="2">
        <f t="shared" si="14"/>
        <v>3.8830933585756902</v>
      </c>
      <c r="L94" s="2">
        <f t="shared" si="14"/>
        <v>3.8247764624755458</v>
      </c>
      <c r="O94" t="s">
        <v>19</v>
      </c>
      <c r="P94">
        <v>400</v>
      </c>
      <c r="Q94">
        <v>400</v>
      </c>
      <c r="R94" s="2">
        <f t="shared" si="15"/>
        <v>2.6020599913279625</v>
      </c>
      <c r="S94" s="1">
        <v>43136.5</v>
      </c>
    </row>
    <row r="95" spans="1:19" ht="14.4" customHeight="1" x14ac:dyDescent="0.3">
      <c r="A95" t="s">
        <v>145</v>
      </c>
      <c r="B95" t="s">
        <v>153</v>
      </c>
      <c r="C95" s="1">
        <v>43152.614583333299</v>
      </c>
      <c r="D95">
        <v>140.80000000000001</v>
      </c>
      <c r="E95">
        <v>105</v>
      </c>
      <c r="I95" s="2">
        <f t="shared" si="12"/>
        <v>2083841.7036800003</v>
      </c>
      <c r="J95" s="2">
        <f t="shared" si="13"/>
        <v>1554001.2705000001</v>
      </c>
      <c r="K95" s="2">
        <f t="shared" si="14"/>
        <v>6.3188647252659891</v>
      </c>
      <c r="L95" s="2">
        <f t="shared" si="14"/>
        <v>6.1914513695298332</v>
      </c>
      <c r="M95">
        <v>2.13</v>
      </c>
      <c r="P95">
        <v>14800.0121</v>
      </c>
      <c r="Q95">
        <v>14800.0121</v>
      </c>
      <c r="R95" s="2">
        <f t="shared" si="15"/>
        <v>4.1702620704598958</v>
      </c>
      <c r="S95" s="1">
        <v>43152.614583333299</v>
      </c>
    </row>
    <row r="96" spans="1:19" ht="14.4" customHeight="1" x14ac:dyDescent="0.3">
      <c r="A96" t="s">
        <v>145</v>
      </c>
      <c r="B96" t="s">
        <v>154</v>
      </c>
      <c r="C96" s="1">
        <v>43157.46875</v>
      </c>
      <c r="D96">
        <v>25.2</v>
      </c>
      <c r="E96">
        <v>19.100000000000001</v>
      </c>
      <c r="I96" s="2">
        <f t="shared" si="12"/>
        <v>70560.007559999998</v>
      </c>
      <c r="J96" s="2">
        <f t="shared" si="13"/>
        <v>53480.005730000004</v>
      </c>
      <c r="K96" s="2">
        <f t="shared" si="14"/>
        <v>4.8485586186553125</v>
      </c>
      <c r="L96" s="2">
        <f t="shared" si="14"/>
        <v>4.7281914451214959</v>
      </c>
      <c r="P96">
        <v>2800.0003000000002</v>
      </c>
      <c r="Q96">
        <v>2800.0003000000002</v>
      </c>
      <c r="R96" s="2">
        <f t="shared" si="15"/>
        <v>3.4471580778737683</v>
      </c>
      <c r="S96" s="1">
        <v>43157.46875</v>
      </c>
    </row>
    <row r="97" spans="1:19" ht="14.4" customHeight="1" x14ac:dyDescent="0.3">
      <c r="A97" t="s">
        <v>145</v>
      </c>
      <c r="B97" t="s">
        <v>155</v>
      </c>
      <c r="C97" s="1">
        <v>43168.489583333299</v>
      </c>
      <c r="D97">
        <v>11.7</v>
      </c>
      <c r="E97">
        <v>11.3</v>
      </c>
      <c r="I97" s="2">
        <f t="shared" si="12"/>
        <v>26910.002339999999</v>
      </c>
      <c r="J97" s="2">
        <f t="shared" si="13"/>
        <v>25990.002260000001</v>
      </c>
      <c r="K97" s="2">
        <f t="shared" si="14"/>
        <v>4.4299137355284905</v>
      </c>
      <c r="L97" s="2">
        <f t="shared" si="14"/>
        <v>4.4148063172657483</v>
      </c>
      <c r="M97">
        <v>1.76</v>
      </c>
      <c r="P97">
        <v>2300.0001999999999</v>
      </c>
      <c r="Q97">
        <v>2300.0001999999999</v>
      </c>
      <c r="R97" s="2">
        <f t="shared" si="15"/>
        <v>3.3617278737823288</v>
      </c>
      <c r="S97" s="1">
        <v>43168.489583333299</v>
      </c>
    </row>
    <row r="98" spans="1:19" ht="14.4" customHeight="1" x14ac:dyDescent="0.3">
      <c r="A98" t="s">
        <v>145</v>
      </c>
      <c r="B98" t="s">
        <v>156</v>
      </c>
      <c r="C98" s="1">
        <v>43181.458333333299</v>
      </c>
      <c r="D98">
        <v>11.4</v>
      </c>
      <c r="E98">
        <v>11.4</v>
      </c>
      <c r="I98" s="2">
        <f t="shared" ref="I98:I129" si="18">D98*Q98</f>
        <v>10260.00114</v>
      </c>
      <c r="J98" s="2">
        <f t="shared" ref="J98:J129" si="19">E98*Q98</f>
        <v>10260.00114</v>
      </c>
      <c r="K98" s="2">
        <f t="shared" si="14"/>
        <v>4.0111474090307375</v>
      </c>
      <c r="L98" s="2">
        <f t="shared" si="14"/>
        <v>4.0111474090307375</v>
      </c>
      <c r="M98">
        <v>1.82</v>
      </c>
      <c r="P98">
        <v>900.00009999999997</v>
      </c>
      <c r="Q98">
        <v>900.00009999999997</v>
      </c>
      <c r="R98" s="2">
        <f t="shared" si="15"/>
        <v>2.9542425576942648</v>
      </c>
      <c r="S98" s="1">
        <v>43181.458333333299</v>
      </c>
    </row>
    <row r="99" spans="1:19" ht="14.4" customHeight="1" x14ac:dyDescent="0.3">
      <c r="A99" t="s">
        <v>145</v>
      </c>
      <c r="B99" t="s">
        <v>157</v>
      </c>
      <c r="C99" s="1">
        <v>43189.541666666701</v>
      </c>
      <c r="D99">
        <v>68</v>
      </c>
      <c r="E99">
        <v>37.9</v>
      </c>
      <c r="I99" s="2">
        <f t="shared" si="18"/>
        <v>843200.48959999997</v>
      </c>
      <c r="J99" s="2">
        <f t="shared" si="19"/>
        <v>469960.27288</v>
      </c>
      <c r="K99" s="2">
        <f t="shared" si="14"/>
        <v>5.9259308500393875</v>
      </c>
      <c r="L99" s="2">
        <f t="shared" si="14"/>
        <v>5.6720611473012239</v>
      </c>
      <c r="M99">
        <v>3.1</v>
      </c>
      <c r="P99">
        <v>12400.0072</v>
      </c>
      <c r="Q99">
        <v>12400.0072</v>
      </c>
      <c r="R99" s="2">
        <f t="shared" si="15"/>
        <v>4.0934219373331517</v>
      </c>
      <c r="S99" s="1">
        <v>43189.541666666701</v>
      </c>
    </row>
    <row r="100" spans="1:19" ht="14.4" customHeight="1" x14ac:dyDescent="0.3">
      <c r="A100" t="s">
        <v>51</v>
      </c>
      <c r="B100" t="s">
        <v>52</v>
      </c>
      <c r="C100" s="1">
        <v>43068.4375</v>
      </c>
      <c r="D100">
        <v>35.799999999999997</v>
      </c>
      <c r="E100">
        <v>24.5</v>
      </c>
      <c r="I100" s="2">
        <f t="shared" si="18"/>
        <v>3579.9999999999995</v>
      </c>
      <c r="J100" s="2">
        <f t="shared" si="19"/>
        <v>2450</v>
      </c>
      <c r="K100" s="2">
        <f t="shared" si="14"/>
        <v>3.5538830266438741</v>
      </c>
      <c r="L100" s="2">
        <f t="shared" si="14"/>
        <v>3.3891660843645326</v>
      </c>
      <c r="P100">
        <v>100</v>
      </c>
      <c r="Q100">
        <v>100</v>
      </c>
      <c r="R100" s="2">
        <f t="shared" si="15"/>
        <v>2</v>
      </c>
      <c r="S100" s="1">
        <v>43068.4375</v>
      </c>
    </row>
    <row r="101" spans="1:19" ht="14.4" customHeight="1" x14ac:dyDescent="0.3">
      <c r="A101" t="s">
        <v>51</v>
      </c>
      <c r="B101" t="s">
        <v>53</v>
      </c>
      <c r="C101" s="1">
        <v>43073.46875</v>
      </c>
      <c r="D101">
        <v>36.799999999999997</v>
      </c>
      <c r="E101">
        <v>26</v>
      </c>
      <c r="I101" s="2">
        <f t="shared" si="18"/>
        <v>3679.9999999999995</v>
      </c>
      <c r="J101" s="2">
        <f t="shared" si="19"/>
        <v>2600</v>
      </c>
      <c r="K101" s="2">
        <f t="shared" si="14"/>
        <v>3.5658478186735176</v>
      </c>
      <c r="L101" s="2">
        <f t="shared" si="14"/>
        <v>3.4149733479708178</v>
      </c>
      <c r="M101">
        <v>5.72</v>
      </c>
      <c r="N101" t="s">
        <v>13</v>
      </c>
      <c r="O101" t="s">
        <v>14</v>
      </c>
      <c r="P101">
        <v>100</v>
      </c>
      <c r="Q101">
        <v>100</v>
      </c>
      <c r="R101" s="2">
        <f t="shared" si="15"/>
        <v>2</v>
      </c>
      <c r="S101" s="1">
        <v>43073.46875</v>
      </c>
    </row>
    <row r="102" spans="1:19" ht="14.4" customHeight="1" x14ac:dyDescent="0.3">
      <c r="A102" t="s">
        <v>51</v>
      </c>
      <c r="B102" t="s">
        <v>54</v>
      </c>
      <c r="C102" s="1">
        <v>43084.5625</v>
      </c>
      <c r="D102">
        <v>182</v>
      </c>
      <c r="E102">
        <v>24</v>
      </c>
      <c r="I102" s="2">
        <f t="shared" si="18"/>
        <v>18200</v>
      </c>
      <c r="J102" s="2">
        <f t="shared" si="19"/>
        <v>2400</v>
      </c>
      <c r="K102" s="2">
        <f t="shared" si="14"/>
        <v>4.2600713879850751</v>
      </c>
      <c r="L102" s="2">
        <f t="shared" si="14"/>
        <v>3.3802112417116059</v>
      </c>
      <c r="M102">
        <v>6.65</v>
      </c>
      <c r="N102" t="s">
        <v>13</v>
      </c>
      <c r="O102" t="s">
        <v>16</v>
      </c>
      <c r="P102">
        <v>100</v>
      </c>
      <c r="Q102">
        <v>100</v>
      </c>
      <c r="R102" s="2">
        <f t="shared" si="15"/>
        <v>2</v>
      </c>
      <c r="S102" s="1">
        <v>43084.5625</v>
      </c>
    </row>
    <row r="103" spans="1:19" ht="13.95" customHeight="1" x14ac:dyDescent="0.3">
      <c r="A103" t="s">
        <v>51</v>
      </c>
      <c r="B103" t="s">
        <v>55</v>
      </c>
      <c r="C103" s="1">
        <v>43088.520833333299</v>
      </c>
      <c r="D103">
        <v>38.9</v>
      </c>
      <c r="E103">
        <v>24.5</v>
      </c>
      <c r="I103" s="2">
        <f t="shared" si="18"/>
        <v>3890</v>
      </c>
      <c r="J103" s="2">
        <f t="shared" si="19"/>
        <v>2450</v>
      </c>
      <c r="K103" s="2">
        <f t="shared" si="14"/>
        <v>3.5899496013257077</v>
      </c>
      <c r="L103" s="2">
        <f t="shared" si="14"/>
        <v>3.3891660843645326</v>
      </c>
      <c r="M103">
        <v>6.12</v>
      </c>
      <c r="N103" t="s">
        <v>13</v>
      </c>
      <c r="O103" t="s">
        <v>16</v>
      </c>
      <c r="P103">
        <v>100</v>
      </c>
      <c r="Q103">
        <v>100</v>
      </c>
      <c r="R103" s="2">
        <f t="shared" si="15"/>
        <v>2</v>
      </c>
      <c r="S103" s="1">
        <v>43088.520833333299</v>
      </c>
    </row>
    <row r="104" spans="1:19" ht="13.5" customHeight="1" x14ac:dyDescent="0.3">
      <c r="A104" t="s">
        <v>51</v>
      </c>
      <c r="B104" t="s">
        <v>56</v>
      </c>
      <c r="C104" s="1">
        <v>43109.541666666701</v>
      </c>
      <c r="D104">
        <v>36.799999999999997</v>
      </c>
      <c r="E104">
        <v>27.1</v>
      </c>
      <c r="I104" s="2">
        <f t="shared" si="18"/>
        <v>736</v>
      </c>
      <c r="J104" s="2">
        <f t="shared" si="19"/>
        <v>542</v>
      </c>
      <c r="K104" s="2">
        <f t="shared" ref="K104" si="20">LOG10(I104)</f>
        <v>2.8668778143374989</v>
      </c>
      <c r="L104" s="2">
        <f t="shared" ref="L104" si="21">LOG10(J104)</f>
        <v>2.7339992865383871</v>
      </c>
      <c r="P104">
        <v>0</v>
      </c>
      <c r="Q104" s="6">
        <v>20</v>
      </c>
      <c r="R104" s="2">
        <f t="shared" si="15"/>
        <v>1.3010299956639813</v>
      </c>
      <c r="S104" s="1">
        <v>43109.541666666701</v>
      </c>
    </row>
    <row r="105" spans="1:19" ht="14.4" customHeight="1" x14ac:dyDescent="0.3">
      <c r="A105" t="s">
        <v>51</v>
      </c>
      <c r="B105" t="s">
        <v>57</v>
      </c>
      <c r="C105" s="1">
        <v>43116.479166666701</v>
      </c>
      <c r="D105">
        <v>79.8</v>
      </c>
      <c r="E105">
        <v>24</v>
      </c>
      <c r="I105" s="2">
        <f t="shared" si="18"/>
        <v>15960</v>
      </c>
      <c r="J105" s="2">
        <f t="shared" si="19"/>
        <v>4800</v>
      </c>
      <c r="K105" s="2">
        <f t="shared" si="14"/>
        <v>4.2030328870147109</v>
      </c>
      <c r="L105" s="2">
        <f t="shared" si="14"/>
        <v>3.6812412373755872</v>
      </c>
      <c r="M105">
        <v>6.47</v>
      </c>
      <c r="N105" t="s">
        <v>13</v>
      </c>
      <c r="O105" t="s">
        <v>40</v>
      </c>
      <c r="P105">
        <v>200</v>
      </c>
      <c r="Q105">
        <v>200</v>
      </c>
      <c r="R105" s="2">
        <f t="shared" si="15"/>
        <v>2.3010299956639813</v>
      </c>
      <c r="S105" s="1">
        <v>43116.479166666701</v>
      </c>
    </row>
    <row r="106" spans="1:19" ht="14.4" customHeight="1" x14ac:dyDescent="0.3">
      <c r="A106" t="s">
        <v>51</v>
      </c>
      <c r="B106" t="s">
        <v>58</v>
      </c>
      <c r="C106" s="1">
        <v>43124.53125</v>
      </c>
      <c r="D106">
        <v>129</v>
      </c>
      <c r="E106">
        <v>74.2</v>
      </c>
      <c r="I106" s="2">
        <f t="shared" si="18"/>
        <v>77400.012900000002</v>
      </c>
      <c r="J106" s="2">
        <f t="shared" si="19"/>
        <v>44520.007420000002</v>
      </c>
      <c r="K106" s="2">
        <f t="shared" si="14"/>
        <v>4.8887410330653003</v>
      </c>
      <c r="L106" s="2">
        <f t="shared" si="14"/>
        <v>4.6485552280450779</v>
      </c>
      <c r="O106" t="s">
        <v>59</v>
      </c>
      <c r="P106">
        <v>600.00009999999997</v>
      </c>
      <c r="Q106">
        <v>600.00009999999997</v>
      </c>
      <c r="R106" s="2">
        <f t="shared" si="15"/>
        <v>2.778151322766051</v>
      </c>
      <c r="S106" s="1">
        <v>43124.53125</v>
      </c>
    </row>
    <row r="107" spans="1:19" ht="14.4" customHeight="1" x14ac:dyDescent="0.3">
      <c r="A107" t="s">
        <v>51</v>
      </c>
      <c r="B107" t="s">
        <v>60</v>
      </c>
      <c r="C107" s="1">
        <v>43132.510416666701</v>
      </c>
      <c r="D107">
        <v>31.9</v>
      </c>
      <c r="E107">
        <v>25.4</v>
      </c>
      <c r="I107" s="2">
        <f t="shared" si="18"/>
        <v>3190</v>
      </c>
      <c r="J107" s="2">
        <f t="shared" si="19"/>
        <v>2540</v>
      </c>
      <c r="K107" s="2">
        <f t="shared" si="14"/>
        <v>3.503790683057181</v>
      </c>
      <c r="L107" s="2">
        <f t="shared" si="14"/>
        <v>3.4048337166199381</v>
      </c>
      <c r="M107">
        <v>2.5099999999999998</v>
      </c>
      <c r="N107" t="s">
        <v>13</v>
      </c>
      <c r="O107" t="s">
        <v>16</v>
      </c>
      <c r="P107">
        <v>100</v>
      </c>
      <c r="Q107">
        <v>100</v>
      </c>
      <c r="R107" s="2">
        <f t="shared" si="15"/>
        <v>2</v>
      </c>
      <c r="S107" s="1">
        <v>43132.510416666701</v>
      </c>
    </row>
    <row r="108" spans="1:19" ht="14.4" customHeight="1" x14ac:dyDescent="0.3">
      <c r="A108" t="s">
        <v>51</v>
      </c>
      <c r="B108" t="s">
        <v>61</v>
      </c>
      <c r="C108" s="1">
        <v>43152.583333333299</v>
      </c>
      <c r="D108">
        <v>188</v>
      </c>
      <c r="E108">
        <v>108</v>
      </c>
      <c r="I108" s="2">
        <f t="shared" si="18"/>
        <v>75200</v>
      </c>
      <c r="J108" s="2">
        <f t="shared" si="19"/>
        <v>43200</v>
      </c>
      <c r="K108" s="2">
        <f t="shared" si="14"/>
        <v>4.8762178405916421</v>
      </c>
      <c r="L108" s="2">
        <f t="shared" si="14"/>
        <v>4.6354837468149119</v>
      </c>
      <c r="M108">
        <v>3.75</v>
      </c>
      <c r="P108">
        <v>400</v>
      </c>
      <c r="Q108">
        <v>400</v>
      </c>
      <c r="R108" s="2">
        <f t="shared" si="15"/>
        <v>2.6020599913279625</v>
      </c>
      <c r="S108" s="1">
        <v>43152.583333333299</v>
      </c>
    </row>
    <row r="109" spans="1:19" ht="14.4" customHeight="1" x14ac:dyDescent="0.3">
      <c r="A109" t="s">
        <v>51</v>
      </c>
      <c r="B109" t="s">
        <v>62</v>
      </c>
      <c r="C109" s="1">
        <v>43157.510416666701</v>
      </c>
      <c r="D109">
        <v>48.6</v>
      </c>
      <c r="E109">
        <v>28.6</v>
      </c>
      <c r="I109" s="2">
        <f t="shared" si="18"/>
        <v>4860</v>
      </c>
      <c r="J109" s="2">
        <f t="shared" si="19"/>
        <v>2860</v>
      </c>
      <c r="K109" s="2">
        <f t="shared" si="14"/>
        <v>3.6866362692622934</v>
      </c>
      <c r="L109" s="2">
        <f t="shared" si="14"/>
        <v>3.4563660331290431</v>
      </c>
      <c r="P109">
        <v>100</v>
      </c>
      <c r="Q109">
        <v>100</v>
      </c>
      <c r="R109" s="2">
        <f t="shared" si="15"/>
        <v>2</v>
      </c>
      <c r="S109" s="1">
        <v>43157.510416666701</v>
      </c>
    </row>
    <row r="110" spans="1:19" ht="14.4" customHeight="1" x14ac:dyDescent="0.3">
      <c r="A110" t="s">
        <v>51</v>
      </c>
      <c r="B110" t="s">
        <v>63</v>
      </c>
      <c r="C110" s="1">
        <v>43168.4375</v>
      </c>
      <c r="D110">
        <v>51.1</v>
      </c>
      <c r="E110">
        <v>21.9</v>
      </c>
      <c r="I110" s="2">
        <f t="shared" si="18"/>
        <v>10220</v>
      </c>
      <c r="J110" s="2">
        <f t="shared" si="19"/>
        <v>4380</v>
      </c>
      <c r="K110" s="2">
        <f t="shared" si="14"/>
        <v>4.0094508957986941</v>
      </c>
      <c r="L110" s="2">
        <f t="shared" si="14"/>
        <v>3.6414741105040997</v>
      </c>
      <c r="M110">
        <v>5.17</v>
      </c>
      <c r="P110">
        <v>200</v>
      </c>
      <c r="Q110">
        <v>200</v>
      </c>
      <c r="R110" s="2">
        <f t="shared" si="15"/>
        <v>2.3010299956639813</v>
      </c>
      <c r="S110" s="1">
        <v>43168.4375</v>
      </c>
    </row>
    <row r="111" spans="1:19" ht="13.95" customHeight="1" x14ac:dyDescent="0.3">
      <c r="A111" t="s">
        <v>51</v>
      </c>
      <c r="B111" t="s">
        <v>64</v>
      </c>
      <c r="C111" s="1">
        <v>43181.489583333299</v>
      </c>
      <c r="D111">
        <v>24.5</v>
      </c>
      <c r="E111">
        <v>20.100000000000001</v>
      </c>
      <c r="I111" s="2">
        <f t="shared" si="18"/>
        <v>2450</v>
      </c>
      <c r="J111" s="2">
        <f t="shared" si="19"/>
        <v>2010.0000000000002</v>
      </c>
      <c r="K111" s="2">
        <f t="shared" si="14"/>
        <v>3.3891660843645326</v>
      </c>
      <c r="L111" s="2">
        <f t="shared" si="14"/>
        <v>3.3031960574204891</v>
      </c>
      <c r="M111">
        <v>5.27</v>
      </c>
      <c r="P111">
        <v>100</v>
      </c>
      <c r="Q111">
        <v>100</v>
      </c>
      <c r="R111" s="2">
        <f t="shared" si="15"/>
        <v>2</v>
      </c>
      <c r="S111" s="1">
        <v>43181.489583333299</v>
      </c>
    </row>
    <row r="112" spans="1:19" ht="14.4" customHeight="1" x14ac:dyDescent="0.3">
      <c r="A112" t="s">
        <v>51</v>
      </c>
      <c r="B112" t="s">
        <v>65</v>
      </c>
      <c r="C112" s="1">
        <v>43189.583333333299</v>
      </c>
      <c r="D112">
        <v>406</v>
      </c>
      <c r="E112">
        <v>91.9</v>
      </c>
      <c r="I112" s="2">
        <f t="shared" si="18"/>
        <v>243600.04059999998</v>
      </c>
      <c r="J112" s="2">
        <f t="shared" si="19"/>
        <v>55140.009190000004</v>
      </c>
      <c r="K112" s="2">
        <f t="shared" si="14"/>
        <v>5.3866773563432453</v>
      </c>
      <c r="L112" s="2">
        <f t="shared" si="14"/>
        <v>4.7414668341521624</v>
      </c>
      <c r="M112">
        <v>8.85</v>
      </c>
      <c r="P112">
        <v>600.00009999999997</v>
      </c>
      <c r="Q112">
        <v>600.00009999999997</v>
      </c>
      <c r="R112" s="2">
        <f t="shared" si="15"/>
        <v>2.778151322766051</v>
      </c>
      <c r="S112" s="1">
        <v>43189.583333333299</v>
      </c>
    </row>
    <row r="113" spans="1:19" ht="14.4" customHeight="1" x14ac:dyDescent="0.3">
      <c r="A113" t="s">
        <v>51</v>
      </c>
      <c r="B113" t="s">
        <v>66</v>
      </c>
      <c r="C113" s="1">
        <v>43201.614583333299</v>
      </c>
      <c r="D113">
        <v>31.4</v>
      </c>
      <c r="E113">
        <v>21.6</v>
      </c>
      <c r="I113" s="2">
        <f t="shared" si="18"/>
        <v>6280</v>
      </c>
      <c r="J113" s="2">
        <f t="shared" si="19"/>
        <v>4320</v>
      </c>
      <c r="K113" s="2">
        <f t="shared" si="14"/>
        <v>3.7979596437371961</v>
      </c>
      <c r="L113" s="2">
        <f t="shared" si="14"/>
        <v>3.6354837468149119</v>
      </c>
      <c r="M113">
        <v>5.38</v>
      </c>
      <c r="P113">
        <v>200</v>
      </c>
      <c r="Q113">
        <v>200</v>
      </c>
      <c r="R113" s="2">
        <f t="shared" si="15"/>
        <v>2.3010299956639813</v>
      </c>
      <c r="S113" s="1">
        <v>43201.614583333299</v>
      </c>
    </row>
    <row r="114" spans="1:19" ht="14.4" customHeight="1" x14ac:dyDescent="0.3">
      <c r="A114" t="s">
        <v>67</v>
      </c>
      <c r="B114" t="s">
        <v>68</v>
      </c>
      <c r="C114" s="1">
        <v>43068.427083333299</v>
      </c>
      <c r="D114">
        <v>38</v>
      </c>
      <c r="E114">
        <v>28.3</v>
      </c>
      <c r="I114" s="2">
        <f t="shared" si="18"/>
        <v>38000</v>
      </c>
      <c r="J114" s="2">
        <f t="shared" si="19"/>
        <v>28300</v>
      </c>
      <c r="K114" s="2">
        <f t="shared" si="14"/>
        <v>4.5797835966168101</v>
      </c>
      <c r="L114" s="2">
        <f t="shared" si="14"/>
        <v>4.4517864355242907</v>
      </c>
      <c r="P114">
        <v>1000</v>
      </c>
      <c r="Q114">
        <v>1000</v>
      </c>
      <c r="R114" s="2">
        <f t="shared" si="15"/>
        <v>3</v>
      </c>
      <c r="S114" s="1">
        <v>43068.427083333299</v>
      </c>
    </row>
    <row r="115" spans="1:19" ht="14.4" customHeight="1" x14ac:dyDescent="0.3">
      <c r="A115" t="s">
        <v>67</v>
      </c>
      <c r="B115" t="s">
        <v>69</v>
      </c>
      <c r="C115" s="1">
        <v>43073.46875</v>
      </c>
      <c r="D115">
        <v>73.7</v>
      </c>
      <c r="E115">
        <v>27.7</v>
      </c>
      <c r="I115" s="2">
        <f t="shared" si="18"/>
        <v>36850</v>
      </c>
      <c r="J115" s="2">
        <f t="shared" si="19"/>
        <v>13850</v>
      </c>
      <c r="K115" s="2">
        <f t="shared" si="14"/>
        <v>4.5664374921950701</v>
      </c>
      <c r="L115" s="2">
        <f t="shared" si="14"/>
        <v>4.1414497734004669</v>
      </c>
      <c r="M115">
        <v>8.2799999999999994</v>
      </c>
      <c r="N115" t="s">
        <v>13</v>
      </c>
      <c r="O115" t="s">
        <v>14</v>
      </c>
      <c r="P115">
        <v>500</v>
      </c>
      <c r="Q115">
        <v>500</v>
      </c>
      <c r="R115" s="2">
        <f t="shared" si="15"/>
        <v>2.6989700043360187</v>
      </c>
      <c r="S115" s="1">
        <v>43073.46875</v>
      </c>
    </row>
    <row r="116" spans="1:19" ht="14.4" customHeight="1" x14ac:dyDescent="0.3">
      <c r="A116" t="s">
        <v>67</v>
      </c>
      <c r="B116" t="s">
        <v>70</v>
      </c>
      <c r="C116" s="1">
        <v>43084.572916666701</v>
      </c>
      <c r="D116">
        <v>56.7</v>
      </c>
      <c r="E116">
        <v>17.2</v>
      </c>
      <c r="I116" s="2">
        <f t="shared" si="18"/>
        <v>22680</v>
      </c>
      <c r="J116" s="2">
        <f t="shared" si="19"/>
        <v>6880</v>
      </c>
      <c r="K116" s="2">
        <f t="shared" si="14"/>
        <v>4.355643050220869</v>
      </c>
      <c r="L116" s="2">
        <f t="shared" si="14"/>
        <v>3.8375884382355112</v>
      </c>
      <c r="M116">
        <v>8.1</v>
      </c>
      <c r="N116" t="s">
        <v>13</v>
      </c>
      <c r="O116" t="s">
        <v>22</v>
      </c>
      <c r="P116">
        <v>400</v>
      </c>
      <c r="Q116">
        <v>400</v>
      </c>
      <c r="R116" s="2">
        <f t="shared" si="15"/>
        <v>2.6020599913279625</v>
      </c>
      <c r="S116" s="1">
        <v>43084.572916666701</v>
      </c>
    </row>
    <row r="117" spans="1:19" ht="14.4" customHeight="1" x14ac:dyDescent="0.3">
      <c r="A117" t="s">
        <v>67</v>
      </c>
      <c r="B117" t="s">
        <v>71</v>
      </c>
      <c r="C117" s="1">
        <v>43088.520833333299</v>
      </c>
      <c r="D117">
        <v>25</v>
      </c>
      <c r="E117">
        <v>23.6</v>
      </c>
      <c r="I117" s="2">
        <f t="shared" si="18"/>
        <v>10000</v>
      </c>
      <c r="J117" s="2">
        <f t="shared" si="19"/>
        <v>9440</v>
      </c>
      <c r="K117" s="2">
        <f t="shared" si="14"/>
        <v>4</v>
      </c>
      <c r="L117" s="2">
        <f t="shared" si="14"/>
        <v>3.9749719942980688</v>
      </c>
      <c r="M117">
        <v>8.2200000000000006</v>
      </c>
      <c r="N117" t="s">
        <v>13</v>
      </c>
      <c r="O117" t="s">
        <v>22</v>
      </c>
      <c r="P117">
        <v>400</v>
      </c>
      <c r="Q117">
        <v>400</v>
      </c>
      <c r="R117" s="2">
        <f t="shared" si="15"/>
        <v>2.6020599913279625</v>
      </c>
      <c r="S117" s="1">
        <v>43088.520833333299</v>
      </c>
    </row>
    <row r="118" spans="1:19" ht="14.4" customHeight="1" x14ac:dyDescent="0.3">
      <c r="A118" t="s">
        <v>67</v>
      </c>
      <c r="B118" t="s">
        <v>72</v>
      </c>
      <c r="C118" s="1">
        <v>43136.510416666701</v>
      </c>
      <c r="D118">
        <v>46</v>
      </c>
      <c r="E118">
        <v>37.799999999999997</v>
      </c>
      <c r="I118" s="2">
        <f t="shared" si="18"/>
        <v>9200</v>
      </c>
      <c r="J118" s="2">
        <f t="shared" si="19"/>
        <v>7559.9999999999991</v>
      </c>
      <c r="K118" s="2">
        <f t="shared" si="14"/>
        <v>3.9637878273455551</v>
      </c>
      <c r="L118" s="2">
        <f t="shared" si="14"/>
        <v>3.8785217955012063</v>
      </c>
      <c r="O118" t="s">
        <v>19</v>
      </c>
      <c r="P118">
        <v>200</v>
      </c>
      <c r="Q118">
        <v>200</v>
      </c>
      <c r="R118" s="2">
        <f t="shared" si="15"/>
        <v>2.3010299956639813</v>
      </c>
      <c r="S118" s="1">
        <v>43136.510416666701</v>
      </c>
    </row>
    <row r="119" spans="1:19" ht="14.4" customHeight="1" x14ac:dyDescent="0.3">
      <c r="A119" t="s">
        <v>67</v>
      </c>
      <c r="B119" t="s">
        <v>73</v>
      </c>
      <c r="C119" s="1">
        <v>43152.572916666701</v>
      </c>
      <c r="D119">
        <v>288</v>
      </c>
      <c r="E119">
        <v>204</v>
      </c>
      <c r="I119" s="2">
        <f t="shared" si="18"/>
        <v>2966400.8640000001</v>
      </c>
      <c r="J119" s="2">
        <f t="shared" si="19"/>
        <v>2101200.6120000002</v>
      </c>
      <c r="K119" s="2">
        <f t="shared" si="14"/>
        <v>6.4722298389579231</v>
      </c>
      <c r="L119" s="2">
        <f t="shared" si="14"/>
        <v>6.3224675186245909</v>
      </c>
      <c r="M119">
        <v>4.28</v>
      </c>
      <c r="P119">
        <v>10300.003000000001</v>
      </c>
      <c r="Q119">
        <v>10300.003000000001</v>
      </c>
      <c r="R119" s="2">
        <f t="shared" si="15"/>
        <v>4.0128373511986926</v>
      </c>
      <c r="S119" s="1">
        <v>43152.572916666701</v>
      </c>
    </row>
    <row r="120" spans="1:19" ht="14.4" customHeight="1" x14ac:dyDescent="0.3">
      <c r="A120" t="s">
        <v>67</v>
      </c>
      <c r="B120" t="s">
        <v>74</v>
      </c>
      <c r="C120" s="1">
        <v>43157.510416666701</v>
      </c>
      <c r="D120">
        <v>239</v>
      </c>
      <c r="E120">
        <v>122</v>
      </c>
      <c r="I120" s="2">
        <f t="shared" si="18"/>
        <v>501900.0478</v>
      </c>
      <c r="J120" s="2">
        <f t="shared" si="19"/>
        <v>256200.02439999999</v>
      </c>
      <c r="K120" s="2">
        <f t="shared" si="14"/>
        <v>5.700617237043434</v>
      </c>
      <c r="L120" s="2">
        <f t="shared" si="14"/>
        <v>5.4085791667700445</v>
      </c>
      <c r="P120">
        <v>2100.0001999999999</v>
      </c>
      <c r="Q120">
        <v>2100.0001999999999</v>
      </c>
      <c r="R120" s="2">
        <f t="shared" si="15"/>
        <v>3.3222193360952965</v>
      </c>
      <c r="S120" s="1">
        <v>43157.510416666701</v>
      </c>
    </row>
    <row r="121" spans="1:19" ht="14.4" customHeight="1" x14ac:dyDescent="0.3">
      <c r="A121" t="s">
        <v>67</v>
      </c>
      <c r="B121" t="s">
        <v>75</v>
      </c>
      <c r="C121" s="1">
        <v>43168.458333333299</v>
      </c>
      <c r="D121">
        <v>34.799999999999997</v>
      </c>
      <c r="E121">
        <v>28.5</v>
      </c>
      <c r="I121" s="2">
        <f t="shared" si="18"/>
        <v>80040.006959999999</v>
      </c>
      <c r="J121" s="2">
        <f t="shared" si="19"/>
        <v>65550.005699999994</v>
      </c>
      <c r="K121" s="2">
        <f t="shared" si="14"/>
        <v>4.90330711772891</v>
      </c>
      <c r="L121" s="2">
        <f t="shared" si="14"/>
        <v>4.8165727337908386</v>
      </c>
      <c r="M121">
        <v>7.55</v>
      </c>
      <c r="P121">
        <v>2300.0001999999999</v>
      </c>
      <c r="Q121">
        <v>2300.0001999999999</v>
      </c>
      <c r="R121" s="2">
        <f t="shared" si="15"/>
        <v>3.3617278737823288</v>
      </c>
      <c r="S121" s="1">
        <v>43168.458333333299</v>
      </c>
    </row>
    <row r="122" spans="1:19" ht="14.4" customHeight="1" x14ac:dyDescent="0.3">
      <c r="A122" t="s">
        <v>67</v>
      </c>
      <c r="B122" t="s">
        <v>76</v>
      </c>
      <c r="C122" s="1">
        <v>43181.489583333299</v>
      </c>
      <c r="D122">
        <v>28.8</v>
      </c>
      <c r="E122">
        <v>27.4</v>
      </c>
      <c r="I122" s="2">
        <f t="shared" si="18"/>
        <v>20160.00288</v>
      </c>
      <c r="J122" s="2">
        <f t="shared" si="19"/>
        <v>19180.00274</v>
      </c>
      <c r="K122" s="2">
        <f t="shared" si="14"/>
        <v>4.3044905898155523</v>
      </c>
      <c r="L122" s="2">
        <f t="shared" si="14"/>
        <v>4.2828486648767088</v>
      </c>
      <c r="M122">
        <v>7.29</v>
      </c>
      <c r="P122">
        <v>700.00009999999997</v>
      </c>
      <c r="Q122">
        <v>700.00009999999997</v>
      </c>
      <c r="R122" s="2">
        <f t="shared" si="15"/>
        <v>2.8450981020563213</v>
      </c>
      <c r="S122" s="1">
        <v>43181.489583333299</v>
      </c>
    </row>
    <row r="123" spans="1:19" ht="14.4" customHeight="1" x14ac:dyDescent="0.3">
      <c r="A123" t="s">
        <v>67</v>
      </c>
      <c r="B123" t="s">
        <v>77</v>
      </c>
      <c r="C123" s="1">
        <v>43189.572916666701</v>
      </c>
      <c r="D123">
        <v>402.25</v>
      </c>
      <c r="E123">
        <v>122</v>
      </c>
      <c r="I123" s="2">
        <f t="shared" si="18"/>
        <v>5792404.5454249997</v>
      </c>
      <c r="J123" s="2">
        <f t="shared" si="19"/>
        <v>1756801.3785999999</v>
      </c>
      <c r="K123" s="2">
        <f t="shared" si="14"/>
        <v>6.7628588856667138</v>
      </c>
      <c r="L123" s="2">
        <f t="shared" si="14"/>
        <v>6.2447226635703954</v>
      </c>
      <c r="M123">
        <v>9.75</v>
      </c>
      <c r="P123">
        <v>14400.0113</v>
      </c>
      <c r="Q123">
        <v>14400.0113</v>
      </c>
      <c r="R123" s="2">
        <f t="shared" si="15"/>
        <v>4.158362832895647</v>
      </c>
      <c r="S123" s="1">
        <v>43189.572916666701</v>
      </c>
    </row>
    <row r="124" spans="1:19" ht="14.4" customHeight="1" x14ac:dyDescent="0.3">
      <c r="A124" t="s">
        <v>67</v>
      </c>
      <c r="B124" t="s">
        <v>78</v>
      </c>
      <c r="C124" s="1">
        <v>43201.5625</v>
      </c>
      <c r="D124">
        <v>31.3</v>
      </c>
      <c r="E124">
        <v>27.4</v>
      </c>
      <c r="I124" s="2">
        <f t="shared" si="18"/>
        <v>6260</v>
      </c>
      <c r="J124" s="2">
        <f t="shared" si="19"/>
        <v>5480</v>
      </c>
      <c r="K124" s="2">
        <f t="shared" si="14"/>
        <v>3.7965743332104296</v>
      </c>
      <c r="L124" s="2">
        <f t="shared" si="14"/>
        <v>3.7387805584843692</v>
      </c>
      <c r="M124">
        <v>8.0500000000000007</v>
      </c>
      <c r="P124">
        <v>200</v>
      </c>
      <c r="Q124">
        <v>200</v>
      </c>
      <c r="R124" s="2">
        <f t="shared" si="15"/>
        <v>2.3010299956639813</v>
      </c>
      <c r="S124" s="1">
        <v>43201.5625</v>
      </c>
    </row>
    <row r="125" spans="1:19" ht="14.4" customHeight="1" x14ac:dyDescent="0.3">
      <c r="A125" t="s">
        <v>158</v>
      </c>
      <c r="B125" t="s">
        <v>159</v>
      </c>
      <c r="C125" s="1">
        <v>43068.5</v>
      </c>
      <c r="D125">
        <v>53.7</v>
      </c>
      <c r="E125">
        <v>10.7</v>
      </c>
      <c r="I125" s="2">
        <f t="shared" si="18"/>
        <v>8055</v>
      </c>
      <c r="J125" s="2">
        <f t="shared" si="19"/>
        <v>1605</v>
      </c>
      <c r="K125" s="2">
        <f t="shared" si="14"/>
        <v>3.9060655447552368</v>
      </c>
      <c r="L125" s="2">
        <f t="shared" si="14"/>
        <v>3.2054750367408911</v>
      </c>
      <c r="P125">
        <v>100</v>
      </c>
      <c r="Q125" s="6">
        <v>150</v>
      </c>
      <c r="R125" s="2">
        <f t="shared" si="15"/>
        <v>2.1760912590556813</v>
      </c>
      <c r="S125" s="1">
        <v>43068.5</v>
      </c>
    </row>
    <row r="126" spans="1:19" ht="14.4" customHeight="1" x14ac:dyDescent="0.3">
      <c r="A126" t="s">
        <v>158</v>
      </c>
      <c r="B126" t="s">
        <v>160</v>
      </c>
      <c r="C126" s="1">
        <v>43073.552083333299</v>
      </c>
      <c r="D126">
        <v>40.5</v>
      </c>
      <c r="E126">
        <v>9.6</v>
      </c>
      <c r="I126" s="2">
        <f t="shared" si="18"/>
        <v>8100</v>
      </c>
      <c r="J126" s="2">
        <f t="shared" si="19"/>
        <v>1920</v>
      </c>
      <c r="K126" s="2">
        <f t="shared" si="14"/>
        <v>3.90848501887865</v>
      </c>
      <c r="L126" s="2">
        <f t="shared" si="14"/>
        <v>3.2833012287035497</v>
      </c>
      <c r="M126">
        <v>6.96</v>
      </c>
      <c r="N126" t="s">
        <v>13</v>
      </c>
      <c r="O126" t="s">
        <v>14</v>
      </c>
      <c r="P126">
        <v>200</v>
      </c>
      <c r="Q126">
        <v>200</v>
      </c>
      <c r="R126" s="2">
        <f t="shared" si="15"/>
        <v>2.3010299956639813</v>
      </c>
      <c r="S126" s="1">
        <v>43073.552083333299</v>
      </c>
    </row>
    <row r="127" spans="1:19" ht="14.4" customHeight="1" x14ac:dyDescent="0.3">
      <c r="A127" t="s">
        <v>158</v>
      </c>
      <c r="B127" t="s">
        <v>161</v>
      </c>
      <c r="C127" s="1">
        <v>43084.552083333299</v>
      </c>
      <c r="D127">
        <v>12</v>
      </c>
      <c r="E127">
        <v>9.9</v>
      </c>
      <c r="I127" s="2">
        <f t="shared" si="18"/>
        <v>1200</v>
      </c>
      <c r="J127" s="2">
        <f t="shared" si="19"/>
        <v>990</v>
      </c>
      <c r="K127" s="2">
        <f t="shared" si="14"/>
        <v>3.0791812460476247</v>
      </c>
      <c r="L127" s="2">
        <f t="shared" si="14"/>
        <v>2.9956351945975501</v>
      </c>
      <c r="M127">
        <v>6.5</v>
      </c>
      <c r="N127" t="s">
        <v>13</v>
      </c>
      <c r="O127" t="s">
        <v>22</v>
      </c>
      <c r="P127">
        <v>100</v>
      </c>
      <c r="Q127">
        <v>100</v>
      </c>
      <c r="R127" s="2">
        <f t="shared" si="15"/>
        <v>2</v>
      </c>
      <c r="S127" s="1">
        <v>43084.552083333299</v>
      </c>
    </row>
    <row r="128" spans="1:19" ht="14.4" customHeight="1" x14ac:dyDescent="0.3">
      <c r="A128" t="s">
        <v>158</v>
      </c>
      <c r="B128" t="s">
        <v>162</v>
      </c>
      <c r="C128" s="1">
        <v>43088.541666666701</v>
      </c>
      <c r="D128">
        <v>24.6</v>
      </c>
      <c r="E128">
        <v>19.3</v>
      </c>
      <c r="I128" s="2">
        <f t="shared" si="18"/>
        <v>7380</v>
      </c>
      <c r="J128" s="2">
        <f t="shared" si="19"/>
        <v>5790</v>
      </c>
      <c r="K128" s="2">
        <f t="shared" si="14"/>
        <v>3.8680563618230415</v>
      </c>
      <c r="L128" s="2">
        <f t="shared" si="14"/>
        <v>3.762678563727436</v>
      </c>
      <c r="M128">
        <v>3.03</v>
      </c>
      <c r="N128" t="s">
        <v>13</v>
      </c>
      <c r="O128" t="s">
        <v>16</v>
      </c>
      <c r="P128">
        <v>300</v>
      </c>
      <c r="Q128">
        <v>300</v>
      </c>
      <c r="R128" s="2">
        <f t="shared" si="15"/>
        <v>2.4771212547196626</v>
      </c>
      <c r="S128" s="1">
        <v>43088.541666666701</v>
      </c>
    </row>
    <row r="129" spans="1:19" ht="14.4" customHeight="1" x14ac:dyDescent="0.3">
      <c r="A129" t="s">
        <v>158</v>
      </c>
      <c r="B129" t="s">
        <v>163</v>
      </c>
      <c r="C129" s="1">
        <v>43096.5625</v>
      </c>
      <c r="D129">
        <v>26.4</v>
      </c>
      <c r="E129">
        <v>12.1</v>
      </c>
      <c r="I129" s="2">
        <f t="shared" si="18"/>
        <v>5280</v>
      </c>
      <c r="J129" s="2">
        <f t="shared" si="19"/>
        <v>2420</v>
      </c>
      <c r="K129" s="2">
        <f t="shared" si="14"/>
        <v>3.7226339225338121</v>
      </c>
      <c r="L129" s="2">
        <f t="shared" si="14"/>
        <v>3.3838153659804311</v>
      </c>
      <c r="P129">
        <v>200</v>
      </c>
      <c r="Q129">
        <v>200</v>
      </c>
      <c r="R129" s="2">
        <f t="shared" si="15"/>
        <v>2.3010299956639813</v>
      </c>
      <c r="S129" s="1">
        <v>43096.5625</v>
      </c>
    </row>
    <row r="130" spans="1:19" ht="14.4" customHeight="1" x14ac:dyDescent="0.3">
      <c r="A130" t="s">
        <v>158</v>
      </c>
      <c r="B130" t="s">
        <v>164</v>
      </c>
      <c r="C130" s="1">
        <v>43109.46875</v>
      </c>
      <c r="F130" s="6">
        <v>71.2</v>
      </c>
      <c r="G130" s="6">
        <v>12.1</v>
      </c>
      <c r="H130" s="4"/>
      <c r="P130">
        <v>100</v>
      </c>
      <c r="S130" s="1">
        <v>43109.46875</v>
      </c>
    </row>
    <row r="131" spans="1:19" ht="14.4" customHeight="1" x14ac:dyDescent="0.3">
      <c r="A131" t="s">
        <v>158</v>
      </c>
      <c r="B131" t="s">
        <v>165</v>
      </c>
      <c r="C131" s="1">
        <v>43116.541666666701</v>
      </c>
      <c r="D131">
        <v>30.7</v>
      </c>
      <c r="E131">
        <v>12</v>
      </c>
      <c r="I131" s="2">
        <f t="shared" ref="I131:I154" si="22">D131*Q131</f>
        <v>27630.003069999999</v>
      </c>
      <c r="J131" s="2">
        <f t="shared" ref="J131:J154" si="23">E131*Q131</f>
        <v>10800.001199999999</v>
      </c>
      <c r="K131" s="2">
        <f t="shared" ref="K131:L159" si="24">LOG10(I131)</f>
        <v>4.4413809331714509</v>
      </c>
      <c r="L131" s="2">
        <f t="shared" si="24"/>
        <v>4.033423803741889</v>
      </c>
      <c r="M131">
        <v>8.24</v>
      </c>
      <c r="N131" t="s">
        <v>13</v>
      </c>
      <c r="O131" t="s">
        <v>40</v>
      </c>
      <c r="P131">
        <v>900.00009999999997</v>
      </c>
      <c r="Q131">
        <v>900.00009999999997</v>
      </c>
      <c r="R131" s="2">
        <f t="shared" ref="R131:R159" si="25">LOG10(Q131)</f>
        <v>2.9542425576942648</v>
      </c>
      <c r="S131" s="1">
        <v>43116.541666666701</v>
      </c>
    </row>
    <row r="132" spans="1:19" ht="14.4" customHeight="1" x14ac:dyDescent="0.3">
      <c r="A132" t="s">
        <v>158</v>
      </c>
      <c r="B132" t="s">
        <v>166</v>
      </c>
      <c r="C132" s="1">
        <v>43125.4375</v>
      </c>
      <c r="D132">
        <v>20.3</v>
      </c>
      <c r="E132">
        <v>15.3</v>
      </c>
      <c r="I132" s="2">
        <f t="shared" si="22"/>
        <v>24360.00203</v>
      </c>
      <c r="J132" s="2">
        <f t="shared" si="23"/>
        <v>18360.001530000001</v>
      </c>
      <c r="K132" s="2">
        <f t="shared" si="24"/>
        <v>4.3866773201520433</v>
      </c>
      <c r="L132" s="2">
        <f t="shared" si="24"/>
        <v>4.2638727130564291</v>
      </c>
      <c r="O132" t="s">
        <v>19</v>
      </c>
      <c r="P132">
        <v>1200.0001</v>
      </c>
      <c r="Q132">
        <v>1200.0001</v>
      </c>
      <c r="R132" s="2">
        <f t="shared" si="25"/>
        <v>3.0791812822388303</v>
      </c>
      <c r="S132" s="1">
        <v>43125.4375</v>
      </c>
    </row>
    <row r="133" spans="1:19" ht="14.4" customHeight="1" x14ac:dyDescent="0.3">
      <c r="A133" t="s">
        <v>158</v>
      </c>
      <c r="B133" t="s">
        <v>167</v>
      </c>
      <c r="C133" s="1">
        <v>43132.552083333299</v>
      </c>
      <c r="D133">
        <v>17.95</v>
      </c>
      <c r="E133">
        <v>11.7</v>
      </c>
      <c r="I133" s="2">
        <f t="shared" si="22"/>
        <v>8975</v>
      </c>
      <c r="J133" s="2">
        <f t="shared" si="23"/>
        <v>5850</v>
      </c>
      <c r="K133" s="2">
        <f t="shared" si="24"/>
        <v>3.9530344572503568</v>
      </c>
      <c r="L133" s="2">
        <f t="shared" si="24"/>
        <v>3.7671558660821804</v>
      </c>
      <c r="M133">
        <v>3.39</v>
      </c>
      <c r="N133" t="s">
        <v>13</v>
      </c>
      <c r="O133" t="s">
        <v>16</v>
      </c>
      <c r="P133">
        <v>500</v>
      </c>
      <c r="Q133">
        <v>500</v>
      </c>
      <c r="R133" s="2">
        <f t="shared" si="25"/>
        <v>2.6989700043360187</v>
      </c>
      <c r="S133" s="1">
        <v>43132.552083333299</v>
      </c>
    </row>
    <row r="134" spans="1:19" ht="14.4" customHeight="1" x14ac:dyDescent="0.3">
      <c r="A134" t="s">
        <v>158</v>
      </c>
      <c r="B134" t="s">
        <v>168</v>
      </c>
      <c r="C134" s="1">
        <v>43136.520833333299</v>
      </c>
      <c r="D134">
        <v>16.7</v>
      </c>
      <c r="E134">
        <v>11</v>
      </c>
      <c r="I134" s="2">
        <f t="shared" si="22"/>
        <v>6680</v>
      </c>
      <c r="J134" s="2">
        <f t="shared" si="23"/>
        <v>4400</v>
      </c>
      <c r="K134" s="2">
        <f t="shared" si="24"/>
        <v>3.8247764624755458</v>
      </c>
      <c r="L134" s="2">
        <f t="shared" si="24"/>
        <v>3.6434526764861874</v>
      </c>
      <c r="P134">
        <v>400</v>
      </c>
      <c r="Q134">
        <v>400</v>
      </c>
      <c r="R134" s="2">
        <f t="shared" si="25"/>
        <v>2.6020599913279625</v>
      </c>
      <c r="S134" s="1">
        <v>43136.520833333299</v>
      </c>
    </row>
    <row r="135" spans="1:19" ht="14.4" customHeight="1" x14ac:dyDescent="0.3">
      <c r="A135" t="s">
        <v>158</v>
      </c>
      <c r="B135" t="s">
        <v>169</v>
      </c>
      <c r="C135" s="1">
        <v>43152.65625</v>
      </c>
      <c r="D135">
        <v>100</v>
      </c>
      <c r="E135">
        <v>59.6</v>
      </c>
      <c r="I135" s="2">
        <f t="shared" si="22"/>
        <v>399999.88</v>
      </c>
      <c r="J135" s="2">
        <f t="shared" si="23"/>
        <v>238399.92848</v>
      </c>
      <c r="K135" s="2">
        <f t="shared" si="24"/>
        <v>5.6020598610395984</v>
      </c>
      <c r="L135" s="2">
        <f t="shared" si="24"/>
        <v>5.3773061207798349</v>
      </c>
      <c r="M135">
        <v>4.5999999999999996</v>
      </c>
      <c r="P135">
        <v>3999.9987999999998</v>
      </c>
      <c r="Q135">
        <v>3999.9987999999998</v>
      </c>
      <c r="R135" s="2">
        <f t="shared" si="25"/>
        <v>3.6020598610395984</v>
      </c>
      <c r="S135" s="1">
        <v>43152.65625</v>
      </c>
    </row>
    <row r="136" spans="1:19" ht="14.4" customHeight="1" x14ac:dyDescent="0.3">
      <c r="A136" t="s">
        <v>158</v>
      </c>
      <c r="B136" t="s">
        <v>170</v>
      </c>
      <c r="C136" s="1">
        <v>43157.4375</v>
      </c>
      <c r="D136">
        <v>30.3</v>
      </c>
      <c r="E136">
        <v>14.7</v>
      </c>
      <c r="I136" s="2">
        <f t="shared" si="22"/>
        <v>36360.00303</v>
      </c>
      <c r="J136" s="2">
        <f t="shared" si="23"/>
        <v>17640.001469999999</v>
      </c>
      <c r="K136" s="2">
        <f t="shared" si="24"/>
        <v>4.5606239107411355</v>
      </c>
      <c r="L136" s="2">
        <f t="shared" si="24"/>
        <v>4.2464986169870063</v>
      </c>
      <c r="P136">
        <v>1200.0001</v>
      </c>
      <c r="Q136">
        <v>1200.0001</v>
      </c>
      <c r="R136" s="2">
        <f t="shared" si="25"/>
        <v>3.0791812822388303</v>
      </c>
      <c r="S136" s="1">
        <v>43157.4375</v>
      </c>
    </row>
    <row r="137" spans="1:19" ht="14.4" customHeight="1" x14ac:dyDescent="0.3">
      <c r="A137" t="s">
        <v>158</v>
      </c>
      <c r="B137" t="s">
        <v>171</v>
      </c>
      <c r="C137" s="1">
        <v>43168.510416666701</v>
      </c>
      <c r="D137">
        <v>82.7</v>
      </c>
      <c r="E137">
        <v>11.9</v>
      </c>
      <c r="I137" s="2">
        <f t="shared" si="22"/>
        <v>99240.008270000006</v>
      </c>
      <c r="J137" s="2">
        <f t="shared" si="23"/>
        <v>14280.001190000001</v>
      </c>
      <c r="K137" s="2">
        <f t="shared" si="24"/>
        <v>4.9966867917913769</v>
      </c>
      <c r="L137" s="2">
        <f t="shared" si="24"/>
        <v>4.1547282436313608</v>
      </c>
      <c r="M137">
        <v>5.59</v>
      </c>
      <c r="P137">
        <v>1200.0001</v>
      </c>
      <c r="Q137">
        <v>1200.0001</v>
      </c>
      <c r="R137" s="2">
        <f t="shared" si="25"/>
        <v>3.0791812822388303</v>
      </c>
      <c r="S137" s="1">
        <v>43168.510416666701</v>
      </c>
    </row>
    <row r="138" spans="1:19" ht="14.4" customHeight="1" x14ac:dyDescent="0.3">
      <c r="A138" t="s">
        <v>158</v>
      </c>
      <c r="B138" t="s">
        <v>172</v>
      </c>
      <c r="C138" s="1">
        <v>43181.541666666701</v>
      </c>
      <c r="D138">
        <v>23.65</v>
      </c>
      <c r="E138">
        <v>8.4550000000000001</v>
      </c>
      <c r="I138" s="2">
        <f t="shared" si="22"/>
        <v>14190.002364999998</v>
      </c>
      <c r="J138" s="2">
        <f t="shared" si="23"/>
        <v>5073.0008454999997</v>
      </c>
      <c r="K138" s="2">
        <f t="shared" si="24"/>
        <v>4.1519824678398818</v>
      </c>
      <c r="L138" s="2">
        <f t="shared" si="24"/>
        <v>3.7052649346998119</v>
      </c>
      <c r="M138">
        <v>5.05</v>
      </c>
      <c r="P138">
        <v>600.00009999999997</v>
      </c>
      <c r="Q138">
        <v>600.00009999999997</v>
      </c>
      <c r="R138" s="2">
        <f t="shared" si="25"/>
        <v>2.778151322766051</v>
      </c>
      <c r="S138" s="1">
        <v>43181.541666666701</v>
      </c>
    </row>
    <row r="139" spans="1:19" ht="14.4" customHeight="1" x14ac:dyDescent="0.3">
      <c r="A139" t="s">
        <v>158</v>
      </c>
      <c r="B139" t="s">
        <v>173</v>
      </c>
      <c r="C139" s="1">
        <v>43189.510416666701</v>
      </c>
      <c r="D139">
        <v>63.3</v>
      </c>
      <c r="E139">
        <v>30.7</v>
      </c>
      <c r="I139" s="2">
        <f t="shared" si="22"/>
        <v>177240.01899000001</v>
      </c>
      <c r="J139" s="2">
        <f t="shared" si="23"/>
        <v>85960.009210000004</v>
      </c>
      <c r="K139" s="2">
        <f t="shared" si="24"/>
        <v>5.2485617878911235</v>
      </c>
      <c r="L139" s="2">
        <f t="shared" si="24"/>
        <v>4.9342964533509548</v>
      </c>
      <c r="M139">
        <v>8.2200000000000006</v>
      </c>
      <c r="P139">
        <v>2800.0003000000002</v>
      </c>
      <c r="Q139">
        <v>2800.0003000000002</v>
      </c>
      <c r="R139" s="2">
        <f t="shared" si="25"/>
        <v>3.4471580778737683</v>
      </c>
      <c r="S139" s="1">
        <v>43189.510416666701</v>
      </c>
    </row>
    <row r="140" spans="1:19" ht="14.4" customHeight="1" x14ac:dyDescent="0.3">
      <c r="A140" t="s">
        <v>79</v>
      </c>
      <c r="B140" t="s">
        <v>80</v>
      </c>
      <c r="C140" s="1">
        <v>43068.479166666701</v>
      </c>
      <c r="D140">
        <v>59.7</v>
      </c>
      <c r="E140">
        <v>19.5</v>
      </c>
      <c r="I140" s="2">
        <f t="shared" si="22"/>
        <v>11940</v>
      </c>
      <c r="J140" s="2">
        <f t="shared" si="23"/>
        <v>3900</v>
      </c>
      <c r="K140" s="2">
        <f t="shared" si="24"/>
        <v>4.0770043267933502</v>
      </c>
      <c r="L140" s="2">
        <f t="shared" si="24"/>
        <v>3.5910646070264991</v>
      </c>
      <c r="P140">
        <v>200</v>
      </c>
      <c r="Q140">
        <v>200</v>
      </c>
      <c r="R140" s="2">
        <f t="shared" si="25"/>
        <v>2.3010299956639813</v>
      </c>
      <c r="S140" s="1">
        <v>43068.479166666701</v>
      </c>
    </row>
    <row r="141" spans="1:19" ht="14.4" customHeight="1" x14ac:dyDescent="0.3">
      <c r="A141" t="s">
        <v>79</v>
      </c>
      <c r="B141" t="s">
        <v>81</v>
      </c>
      <c r="C141" s="1">
        <v>43073.520833333299</v>
      </c>
      <c r="D141">
        <v>35.4</v>
      </c>
      <c r="E141">
        <v>15.3</v>
      </c>
      <c r="I141" s="2">
        <f t="shared" si="22"/>
        <v>3540</v>
      </c>
      <c r="J141" s="2">
        <f t="shared" si="23"/>
        <v>1530</v>
      </c>
      <c r="K141" s="2">
        <f t="shared" si="24"/>
        <v>3.5490032620257876</v>
      </c>
      <c r="L141" s="2">
        <f t="shared" si="24"/>
        <v>3.1846914308175989</v>
      </c>
      <c r="M141">
        <v>0.51</v>
      </c>
      <c r="N141" t="s">
        <v>13</v>
      </c>
      <c r="O141" t="s">
        <v>14</v>
      </c>
      <c r="P141">
        <v>100</v>
      </c>
      <c r="Q141">
        <v>100</v>
      </c>
      <c r="R141" s="2">
        <f t="shared" si="25"/>
        <v>2</v>
      </c>
      <c r="S141" s="1">
        <v>43073.520833333299</v>
      </c>
    </row>
    <row r="142" spans="1:19" ht="14.4" customHeight="1" x14ac:dyDescent="0.3">
      <c r="A142" t="s">
        <v>79</v>
      </c>
      <c r="B142" t="s">
        <v>82</v>
      </c>
      <c r="C142" s="1">
        <v>43088.510416666701</v>
      </c>
      <c r="D142">
        <v>33.4</v>
      </c>
      <c r="E142">
        <v>19.899999999999999</v>
      </c>
      <c r="I142" s="2">
        <f t="shared" si="22"/>
        <v>2204.4</v>
      </c>
      <c r="J142" s="2">
        <f t="shared" si="23"/>
        <v>1313.3999999999999</v>
      </c>
      <c r="K142" s="2">
        <f t="shared" si="24"/>
        <v>3.3432904023534333</v>
      </c>
      <c r="L142" s="2">
        <f t="shared" si="24"/>
        <v>3.1183970119515751</v>
      </c>
      <c r="M142">
        <v>0.35</v>
      </c>
      <c r="N142" t="s">
        <v>13</v>
      </c>
      <c r="O142" t="s">
        <v>16</v>
      </c>
      <c r="P142">
        <v>0</v>
      </c>
      <c r="Q142">
        <v>66</v>
      </c>
      <c r="R142" s="2">
        <f t="shared" si="25"/>
        <v>1.8195439355418688</v>
      </c>
      <c r="S142" s="1">
        <v>43088.510416666701</v>
      </c>
    </row>
    <row r="143" spans="1:19" ht="14.4" customHeight="1" x14ac:dyDescent="0.3">
      <c r="A143" t="s">
        <v>79</v>
      </c>
      <c r="B143" t="s">
        <v>83</v>
      </c>
      <c r="C143" s="1">
        <v>43109.572916666701</v>
      </c>
      <c r="D143">
        <v>23.5</v>
      </c>
      <c r="E143">
        <v>12.8</v>
      </c>
      <c r="I143" s="2">
        <f t="shared" si="22"/>
        <v>470</v>
      </c>
      <c r="J143" s="2">
        <f t="shared" si="23"/>
        <v>256</v>
      </c>
      <c r="K143" s="2">
        <f t="shared" ref="K143" si="26">LOG10(I143)</f>
        <v>2.6720978579357175</v>
      </c>
      <c r="L143" s="2">
        <f t="shared" ref="L143" si="27">LOG10(J143)</f>
        <v>2.4082399653118496</v>
      </c>
      <c r="P143">
        <v>0</v>
      </c>
      <c r="Q143">
        <v>20</v>
      </c>
      <c r="R143" s="2">
        <f t="shared" si="25"/>
        <v>1.3010299956639813</v>
      </c>
      <c r="S143" s="1">
        <v>43109.572916666701</v>
      </c>
    </row>
    <row r="144" spans="1:19" ht="14.4" customHeight="1" x14ac:dyDescent="0.3">
      <c r="A144" t="s">
        <v>79</v>
      </c>
      <c r="B144" t="s">
        <v>84</v>
      </c>
      <c r="C144" s="1">
        <v>43112.583333333299</v>
      </c>
      <c r="D144">
        <v>264.5</v>
      </c>
      <c r="E144">
        <v>219.3</v>
      </c>
      <c r="I144" s="2">
        <f t="shared" si="22"/>
        <v>978650</v>
      </c>
      <c r="J144" s="2">
        <f t="shared" si="23"/>
        <v>811410</v>
      </c>
      <c r="K144" s="2">
        <f t="shared" si="24"/>
        <v>5.9906274004381999</v>
      </c>
      <c r="L144" s="2">
        <f t="shared" si="24"/>
        <v>5.9092403557445179</v>
      </c>
      <c r="M144">
        <v>1.24</v>
      </c>
      <c r="O144" t="s">
        <v>85</v>
      </c>
      <c r="P144">
        <v>3700</v>
      </c>
      <c r="Q144">
        <v>3700</v>
      </c>
      <c r="R144" s="2">
        <f t="shared" si="25"/>
        <v>3.568201724066995</v>
      </c>
      <c r="S144" s="1">
        <v>43112.583333333299</v>
      </c>
    </row>
    <row r="145" spans="1:19" ht="14.4" customHeight="1" x14ac:dyDescent="0.3">
      <c r="A145" t="s">
        <v>79</v>
      </c>
      <c r="B145" t="s">
        <v>86</v>
      </c>
      <c r="C145" s="1">
        <v>43125.458333333299</v>
      </c>
      <c r="D145">
        <v>61</v>
      </c>
      <c r="E145">
        <v>42.4</v>
      </c>
      <c r="I145" s="2">
        <f t="shared" si="22"/>
        <v>48800</v>
      </c>
      <c r="J145" s="2">
        <f t="shared" si="23"/>
        <v>33920</v>
      </c>
      <c r="K145" s="2">
        <f t="shared" si="24"/>
        <v>4.6884198220027109</v>
      </c>
      <c r="L145" s="2">
        <f t="shared" si="24"/>
        <v>4.5304558435846758</v>
      </c>
      <c r="O145" t="s">
        <v>19</v>
      </c>
      <c r="P145">
        <v>800</v>
      </c>
      <c r="Q145">
        <v>800</v>
      </c>
      <c r="R145" s="2">
        <f t="shared" si="25"/>
        <v>2.9030899869919438</v>
      </c>
      <c r="S145" s="1">
        <v>43125.458333333299</v>
      </c>
    </row>
    <row r="146" spans="1:19" ht="14.4" customHeight="1" x14ac:dyDescent="0.3">
      <c r="A146" t="s">
        <v>79</v>
      </c>
      <c r="B146" t="s">
        <v>87</v>
      </c>
      <c r="C146" s="1">
        <v>43152.53125</v>
      </c>
      <c r="D146">
        <v>317.5</v>
      </c>
      <c r="E146">
        <v>240</v>
      </c>
      <c r="I146" s="2">
        <f t="shared" si="22"/>
        <v>635000.03174999997</v>
      </c>
      <c r="J146" s="2">
        <f t="shared" si="23"/>
        <v>480000.02399999998</v>
      </c>
      <c r="K146" s="2">
        <f t="shared" si="24"/>
        <v>5.8027737470066993</v>
      </c>
      <c r="L146" s="2">
        <f t="shared" si="24"/>
        <v>5.681241259090311</v>
      </c>
      <c r="M146">
        <v>2.09</v>
      </c>
      <c r="P146">
        <v>2000.0001</v>
      </c>
      <c r="Q146">
        <v>2000.0001</v>
      </c>
      <c r="R146" s="2">
        <f t="shared" si="25"/>
        <v>3.3010300173787046</v>
      </c>
      <c r="S146" s="1">
        <v>43152.53125</v>
      </c>
    </row>
    <row r="147" spans="1:19" ht="14.4" customHeight="1" x14ac:dyDescent="0.3">
      <c r="A147" t="s">
        <v>79</v>
      </c>
      <c r="B147" t="s">
        <v>88</v>
      </c>
      <c r="C147" s="1">
        <v>43157.416666666701</v>
      </c>
      <c r="D147">
        <v>174.4</v>
      </c>
      <c r="E147">
        <v>76.2</v>
      </c>
      <c r="I147" s="2">
        <f t="shared" si="22"/>
        <v>69760</v>
      </c>
      <c r="J147" s="2">
        <f t="shared" si="23"/>
        <v>30480</v>
      </c>
      <c r="K147" s="2">
        <f t="shared" si="24"/>
        <v>4.8436064719245104</v>
      </c>
      <c r="L147" s="2">
        <f t="shared" si="24"/>
        <v>4.4840149626675627</v>
      </c>
      <c r="P147">
        <v>400</v>
      </c>
      <c r="Q147">
        <v>400</v>
      </c>
      <c r="R147" s="2">
        <f t="shared" si="25"/>
        <v>2.6020599913279625</v>
      </c>
      <c r="S147" s="1">
        <v>43157.416666666701</v>
      </c>
    </row>
    <row r="148" spans="1:19" ht="14.4" customHeight="1" x14ac:dyDescent="0.3">
      <c r="A148" t="s">
        <v>79</v>
      </c>
      <c r="B148" t="s">
        <v>89</v>
      </c>
      <c r="C148" s="1">
        <v>43168.5625</v>
      </c>
      <c r="D148">
        <v>134</v>
      </c>
      <c r="E148">
        <v>76.2</v>
      </c>
      <c r="I148" s="2">
        <f t="shared" si="22"/>
        <v>67000</v>
      </c>
      <c r="J148" s="2">
        <f t="shared" si="23"/>
        <v>38100</v>
      </c>
      <c r="K148" s="2">
        <f t="shared" si="24"/>
        <v>4.826074802700826</v>
      </c>
      <c r="L148" s="2">
        <f t="shared" si="24"/>
        <v>4.580924975675619</v>
      </c>
      <c r="M148">
        <v>1.1599999999999999</v>
      </c>
      <c r="P148">
        <v>500</v>
      </c>
      <c r="Q148">
        <v>500</v>
      </c>
      <c r="R148" s="2">
        <f t="shared" si="25"/>
        <v>2.6989700043360187</v>
      </c>
      <c r="S148" s="1">
        <v>43168.5625</v>
      </c>
    </row>
    <row r="149" spans="1:19" ht="14.4" customHeight="1" x14ac:dyDescent="0.3">
      <c r="A149" t="s">
        <v>79</v>
      </c>
      <c r="B149" t="s">
        <v>90</v>
      </c>
      <c r="C149" s="1">
        <v>43181.572916666701</v>
      </c>
      <c r="D149">
        <v>254</v>
      </c>
      <c r="E149">
        <v>153</v>
      </c>
      <c r="I149" s="2">
        <f t="shared" si="22"/>
        <v>47625</v>
      </c>
      <c r="J149" s="2">
        <f t="shared" si="23"/>
        <v>28687.5</v>
      </c>
      <c r="K149" s="2">
        <f t="shared" si="24"/>
        <v>4.6778349886836761</v>
      </c>
      <c r="L149" s="2">
        <f t="shared" si="24"/>
        <v>4.4576927028813369</v>
      </c>
      <c r="M149">
        <v>1.28</v>
      </c>
      <c r="P149">
        <v>100</v>
      </c>
      <c r="Q149">
        <v>187.5</v>
      </c>
      <c r="R149" s="2">
        <f t="shared" si="25"/>
        <v>2.2730012720637376</v>
      </c>
      <c r="S149" s="1">
        <v>43181.572916666701</v>
      </c>
    </row>
    <row r="150" spans="1:19" ht="14.4" customHeight="1" x14ac:dyDescent="0.3">
      <c r="A150" t="s">
        <v>79</v>
      </c>
      <c r="B150" t="s">
        <v>91</v>
      </c>
      <c r="C150" s="1">
        <v>43189.489583333299</v>
      </c>
      <c r="D150">
        <v>368</v>
      </c>
      <c r="E150">
        <v>66.599999999999994</v>
      </c>
      <c r="I150" s="2">
        <f t="shared" si="22"/>
        <v>1619199.3007999999</v>
      </c>
      <c r="J150" s="2">
        <f t="shared" si="23"/>
        <v>293039.87345999997</v>
      </c>
      <c r="K150" s="2">
        <f t="shared" si="24"/>
        <v>6.209300307623411</v>
      </c>
      <c r="L150" s="2">
        <f t="shared" si="24"/>
        <v>5.4669267181201944</v>
      </c>
      <c r="M150">
        <v>1.64</v>
      </c>
      <c r="N150" t="s">
        <v>13</v>
      </c>
      <c r="O150" t="s">
        <v>85</v>
      </c>
      <c r="P150">
        <v>4399.9980999999998</v>
      </c>
      <c r="Q150">
        <v>4399.9980999999998</v>
      </c>
      <c r="R150" s="2">
        <f t="shared" si="25"/>
        <v>3.6434524889498934</v>
      </c>
      <c r="S150" s="1">
        <v>43189.489583333299</v>
      </c>
    </row>
    <row r="151" spans="1:19" ht="14.4" customHeight="1" x14ac:dyDescent="0.3">
      <c r="A151" t="s">
        <v>79</v>
      </c>
      <c r="B151" t="s">
        <v>92</v>
      </c>
      <c r="C151" s="1">
        <v>43201.40625</v>
      </c>
      <c r="D151">
        <v>75.2</v>
      </c>
      <c r="E151">
        <v>30</v>
      </c>
      <c r="I151" s="2">
        <f t="shared" si="22"/>
        <v>37600</v>
      </c>
      <c r="J151" s="2">
        <f t="shared" si="23"/>
        <v>15000</v>
      </c>
      <c r="K151" s="2">
        <f t="shared" si="24"/>
        <v>4.5751878449276608</v>
      </c>
      <c r="L151" s="2">
        <f t="shared" si="24"/>
        <v>4.1760912590556813</v>
      </c>
      <c r="M151">
        <v>0.84</v>
      </c>
      <c r="P151">
        <v>500</v>
      </c>
      <c r="Q151">
        <v>500</v>
      </c>
      <c r="R151" s="2">
        <f t="shared" si="25"/>
        <v>2.6989700043360187</v>
      </c>
      <c r="S151" s="1">
        <v>43201.40625</v>
      </c>
    </row>
    <row r="152" spans="1:19" ht="14.4" customHeight="1" x14ac:dyDescent="0.3">
      <c r="A152" t="s">
        <v>93</v>
      </c>
      <c r="B152" t="s">
        <v>94</v>
      </c>
      <c r="C152" s="1">
        <v>43068.489583333299</v>
      </c>
      <c r="D152">
        <v>50.6</v>
      </c>
      <c r="E152">
        <v>12.7</v>
      </c>
      <c r="I152" s="2">
        <f t="shared" si="22"/>
        <v>15180</v>
      </c>
      <c r="J152" s="2">
        <f t="shared" si="23"/>
        <v>3810</v>
      </c>
      <c r="K152" s="2">
        <f t="shared" si="24"/>
        <v>4.1812717715594614</v>
      </c>
      <c r="L152" s="2">
        <f t="shared" si="24"/>
        <v>3.5809249756756194</v>
      </c>
      <c r="P152">
        <v>300</v>
      </c>
      <c r="Q152">
        <v>300</v>
      </c>
      <c r="R152" s="2">
        <f t="shared" si="25"/>
        <v>2.4771212547196626</v>
      </c>
      <c r="S152" s="1">
        <v>43068.489583333299</v>
      </c>
    </row>
    <row r="153" spans="1:19" ht="14.4" customHeight="1" x14ac:dyDescent="0.3">
      <c r="A153" t="s">
        <v>93</v>
      </c>
      <c r="B153" t="s">
        <v>95</v>
      </c>
      <c r="C153" s="1">
        <v>43073.510416666701</v>
      </c>
      <c r="D153">
        <v>54.9</v>
      </c>
      <c r="E153">
        <v>10.5</v>
      </c>
      <c r="I153" s="2">
        <f t="shared" si="22"/>
        <v>5490</v>
      </c>
      <c r="J153" s="2">
        <f t="shared" si="23"/>
        <v>1050</v>
      </c>
      <c r="K153" s="2">
        <f t="shared" si="24"/>
        <v>3.7395723444500919</v>
      </c>
      <c r="L153" s="2">
        <f t="shared" si="24"/>
        <v>3.0211892990699383</v>
      </c>
      <c r="M153">
        <v>0.39</v>
      </c>
      <c r="N153" t="s">
        <v>13</v>
      </c>
      <c r="O153" t="s">
        <v>14</v>
      </c>
      <c r="P153">
        <v>100</v>
      </c>
      <c r="Q153">
        <v>100</v>
      </c>
      <c r="R153" s="2">
        <f t="shared" si="25"/>
        <v>2</v>
      </c>
      <c r="S153" s="1">
        <v>43073.510416666701</v>
      </c>
    </row>
    <row r="154" spans="1:19" ht="14.4" customHeight="1" x14ac:dyDescent="0.3">
      <c r="A154" t="s">
        <v>93</v>
      </c>
      <c r="B154" t="s">
        <v>96</v>
      </c>
      <c r="C154" s="1">
        <v>43088.5</v>
      </c>
      <c r="D154">
        <v>29.5</v>
      </c>
      <c r="E154">
        <v>16.5</v>
      </c>
      <c r="I154" s="2">
        <f t="shared" si="22"/>
        <v>2950</v>
      </c>
      <c r="J154" s="2">
        <f t="shared" si="23"/>
        <v>1650</v>
      </c>
      <c r="K154" s="2">
        <f t="shared" si="24"/>
        <v>3.469822015978163</v>
      </c>
      <c r="L154" s="2">
        <f t="shared" si="24"/>
        <v>3.2174839442139063</v>
      </c>
      <c r="M154">
        <v>0.41</v>
      </c>
      <c r="N154" t="s">
        <v>13</v>
      </c>
      <c r="O154" t="s">
        <v>16</v>
      </c>
      <c r="P154">
        <v>100</v>
      </c>
      <c r="Q154">
        <v>100</v>
      </c>
      <c r="R154" s="2">
        <f t="shared" si="25"/>
        <v>2</v>
      </c>
      <c r="S154" s="1">
        <v>43088.5</v>
      </c>
    </row>
    <row r="155" spans="1:19" ht="14.4" customHeight="1" x14ac:dyDescent="0.3">
      <c r="A155" t="s">
        <v>93</v>
      </c>
      <c r="B155" t="s">
        <v>97</v>
      </c>
      <c r="C155" s="1">
        <v>43112.5</v>
      </c>
      <c r="F155" s="5">
        <v>2445</v>
      </c>
      <c r="G155" s="5">
        <v>225</v>
      </c>
      <c r="H155" s="5" t="s">
        <v>198</v>
      </c>
      <c r="M155">
        <v>1.39</v>
      </c>
      <c r="P155">
        <v>5099.9969000000001</v>
      </c>
      <c r="S155" s="1">
        <v>43112.5</v>
      </c>
    </row>
    <row r="156" spans="1:19" ht="14.4" customHeight="1" x14ac:dyDescent="0.3">
      <c r="A156" t="s">
        <v>93</v>
      </c>
      <c r="B156" t="s">
        <v>98</v>
      </c>
      <c r="C156" s="1">
        <v>43152.520833333299</v>
      </c>
      <c r="F156" s="5">
        <v>7872</v>
      </c>
      <c r="G156" s="5">
        <v>64.400000000000006</v>
      </c>
      <c r="H156" s="5" t="s">
        <v>198</v>
      </c>
      <c r="M156">
        <v>2.79</v>
      </c>
      <c r="P156">
        <v>4500</v>
      </c>
      <c r="S156" s="1">
        <v>43152.520833333299</v>
      </c>
    </row>
    <row r="157" spans="1:19" ht="14.4" customHeight="1" x14ac:dyDescent="0.3">
      <c r="A157" t="s">
        <v>93</v>
      </c>
      <c r="B157" t="s">
        <v>99</v>
      </c>
      <c r="C157" s="1">
        <v>43157.395833333299</v>
      </c>
      <c r="F157" s="5">
        <v>1890</v>
      </c>
      <c r="G157" s="5">
        <v>55.7</v>
      </c>
      <c r="H157" s="5" t="s">
        <v>198</v>
      </c>
      <c r="P157">
        <v>400</v>
      </c>
      <c r="S157" s="1">
        <v>43157.395833333299</v>
      </c>
    </row>
    <row r="158" spans="1:19" ht="14.4" customHeight="1" x14ac:dyDescent="0.3">
      <c r="A158" t="s">
        <v>93</v>
      </c>
      <c r="B158" t="s">
        <v>100</v>
      </c>
      <c r="C158" s="1">
        <v>43168.572916666701</v>
      </c>
      <c r="F158" s="5">
        <v>2700</v>
      </c>
      <c r="G158" s="5">
        <v>82.4</v>
      </c>
      <c r="H158" s="5" t="s">
        <v>198</v>
      </c>
      <c r="M158">
        <v>2.16</v>
      </c>
      <c r="P158">
        <v>500</v>
      </c>
      <c r="S158" s="1">
        <v>43168.572916666701</v>
      </c>
    </row>
    <row r="159" spans="1:19" ht="14.4" customHeight="1" x14ac:dyDescent="0.3">
      <c r="A159" t="s">
        <v>93</v>
      </c>
      <c r="B159" t="s">
        <v>101</v>
      </c>
      <c r="C159" s="1">
        <v>43189.479166666701</v>
      </c>
      <c r="D159">
        <v>133</v>
      </c>
      <c r="E159">
        <v>55.7</v>
      </c>
      <c r="I159" s="2">
        <f>D159*Q159</f>
        <v>492099.9069</v>
      </c>
      <c r="J159" s="2">
        <f>E159*Q159</f>
        <v>206089.96101</v>
      </c>
      <c r="K159" s="2">
        <f t="shared" si="24"/>
        <v>5.6920532828702521</v>
      </c>
      <c r="L159" s="2">
        <f t="shared" si="24"/>
        <v>5.3140568370768948</v>
      </c>
      <c r="M159">
        <v>1.84</v>
      </c>
      <c r="P159">
        <v>3699.9992999999999</v>
      </c>
      <c r="Q159">
        <v>3699.9992999999999</v>
      </c>
      <c r="R159" s="2">
        <f t="shared" si="25"/>
        <v>3.5682016419031664</v>
      </c>
      <c r="S159" s="1">
        <v>43189.479166666701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80" zoomScaleNormal="80" workbookViewId="0">
      <selection activeCell="B3" sqref="B3"/>
    </sheetView>
  </sheetViews>
  <sheetFormatPr defaultRowHeight="14.4" x14ac:dyDescent="0.3"/>
  <sheetData>
    <row r="1" spans="1:13" x14ac:dyDescent="0.3">
      <c r="A1" t="s">
        <v>201</v>
      </c>
      <c r="B1" t="s">
        <v>199</v>
      </c>
      <c r="C1" t="s">
        <v>200</v>
      </c>
      <c r="D1" t="s">
        <v>202</v>
      </c>
      <c r="E1" t="s">
        <v>203</v>
      </c>
      <c r="F1" t="s">
        <v>204</v>
      </c>
      <c r="G1" t="s">
        <v>205</v>
      </c>
      <c r="H1" t="s">
        <v>206</v>
      </c>
      <c r="I1" t="s">
        <v>207</v>
      </c>
      <c r="J1" s="10" t="s">
        <v>208</v>
      </c>
      <c r="K1" s="10" t="s">
        <v>209</v>
      </c>
      <c r="L1" s="10" t="s">
        <v>210</v>
      </c>
    </row>
    <row r="2" spans="1:13" x14ac:dyDescent="0.3">
      <c r="A2" t="s">
        <v>115</v>
      </c>
      <c r="B2" s="7">
        <v>1.6228</v>
      </c>
      <c r="C2" s="7">
        <v>-9.4509999999999997E-2</v>
      </c>
      <c r="D2">
        <f>LOG10(300)</f>
        <v>2.4771212547196626</v>
      </c>
      <c r="E2">
        <f>LOG10(1300)</f>
        <v>3.1139433523068369</v>
      </c>
      <c r="F2">
        <f>LOG10(15000)</f>
        <v>4.1760912590556813</v>
      </c>
      <c r="G2">
        <f>(10^((D2*$B2)+$C2))/1000000</f>
        <v>8.4209748861162979E-3</v>
      </c>
      <c r="H2">
        <f t="shared" ref="H2:I2" si="0">(10^((E2*$B2)+$C2))/1000000</f>
        <v>9.0948862588679152E-2</v>
      </c>
      <c r="I2">
        <f t="shared" si="0"/>
        <v>4.813388269092199</v>
      </c>
      <c r="J2" s="10">
        <f>(G2/300)*1000000</f>
        <v>28.069916287054326</v>
      </c>
      <c r="K2" s="10">
        <f>(H2/1300)*1000000</f>
        <v>69.960663529753191</v>
      </c>
      <c r="L2" s="10">
        <f>(I2/15000)*1000000</f>
        <v>320.89255127281331</v>
      </c>
    </row>
    <row r="3" spans="1:13" x14ac:dyDescent="0.3">
      <c r="A3" t="s">
        <v>132</v>
      </c>
      <c r="B3" s="7">
        <v>1.3707</v>
      </c>
      <c r="C3" s="7">
        <v>1.3762000000000001</v>
      </c>
      <c r="D3">
        <f>LOG10(100)</f>
        <v>2</v>
      </c>
      <c r="E3">
        <f>LOG10(500)</f>
        <v>2.6989700043360187</v>
      </c>
      <c r="F3">
        <f>LOG10(5500)</f>
        <v>3.7403626894942437</v>
      </c>
      <c r="G3">
        <f t="shared" ref="G3:G13" si="1">(10^((D3*$B3)+$C3))/1000000</f>
        <v>1.3109918746497799E-2</v>
      </c>
      <c r="H3">
        <f t="shared" ref="H3:H13" si="2">(10^((E3*$B3)+$C3))/1000000</f>
        <v>0.11903596168635182</v>
      </c>
      <c r="I3">
        <f t="shared" ref="I3:I13" si="3">(10^((F3*$B3)+$C3))/1000000</f>
        <v>3.1850418158911644</v>
      </c>
      <c r="J3" s="12">
        <f>(G3/100)*1000000</f>
        <v>131.099187464978</v>
      </c>
      <c r="K3" s="12">
        <f>(H3/500)*1000000</f>
        <v>238.07192337270365</v>
      </c>
      <c r="L3" s="12">
        <f>(I3/5500)*1000000</f>
        <v>579.0985119802117</v>
      </c>
      <c r="M3" t="s">
        <v>211</v>
      </c>
    </row>
    <row r="4" spans="1:13" x14ac:dyDescent="0.3">
      <c r="A4" t="s">
        <v>10</v>
      </c>
      <c r="B4" s="7">
        <v>1.5883</v>
      </c>
      <c r="C4" s="7">
        <v>0.47460000000000002</v>
      </c>
      <c r="D4">
        <f>LOG10(100)</f>
        <v>2</v>
      </c>
      <c r="E4">
        <f>LOG10(800)</f>
        <v>2.9030899869919438</v>
      </c>
      <c r="F4">
        <f>LOG10(3000)</f>
        <v>3.4771212547196626</v>
      </c>
      <c r="G4">
        <f t="shared" si="1"/>
        <v>4.4791953125428441E-3</v>
      </c>
      <c r="H4">
        <f t="shared" si="2"/>
        <v>0.12178052061394708</v>
      </c>
      <c r="I4">
        <f t="shared" si="3"/>
        <v>0.99382905385315523</v>
      </c>
      <c r="J4" s="10">
        <f>(G4/100)*1000000</f>
        <v>44.791953125428442</v>
      </c>
      <c r="K4" s="10">
        <f>(H4/800)*1000000</f>
        <v>152.22565076743385</v>
      </c>
      <c r="L4" s="10">
        <f>(I4/3000)*1000000</f>
        <v>331.2763512843851</v>
      </c>
    </row>
    <row r="5" spans="1:13" x14ac:dyDescent="0.3">
      <c r="A5" t="s">
        <v>32</v>
      </c>
      <c r="B5" s="7">
        <v>1.61466</v>
      </c>
      <c r="C5" s="7">
        <v>-2.8060000000000002E-2</v>
      </c>
      <c r="D5">
        <f>LOG10(400)</f>
        <v>2.6020599913279625</v>
      </c>
      <c r="E5">
        <f>LOG10(3200)</f>
        <v>3.5051499783199058</v>
      </c>
      <c r="F5">
        <f>LOG10(15000)</f>
        <v>4.1760912590556813</v>
      </c>
      <c r="G5">
        <f t="shared" si="1"/>
        <v>1.4906723144602133E-2</v>
      </c>
      <c r="H5">
        <f t="shared" si="2"/>
        <v>0.42811994798959457</v>
      </c>
      <c r="I5">
        <f t="shared" si="3"/>
        <v>5.1868956667749426</v>
      </c>
      <c r="J5" s="10">
        <f>(G5/400)*1000000</f>
        <v>37.266807861505335</v>
      </c>
      <c r="K5" s="10">
        <f>(H5/3200)*1000000</f>
        <v>133.78748374674828</v>
      </c>
      <c r="L5" s="10">
        <f>(I5/15000)*1000000</f>
        <v>345.79304445166287</v>
      </c>
    </row>
    <row r="6" spans="1:13" x14ac:dyDescent="0.3">
      <c r="A6" t="s">
        <v>174</v>
      </c>
      <c r="B6" s="7">
        <v>1.298</v>
      </c>
      <c r="C6" s="7">
        <v>0.92569999999999997</v>
      </c>
      <c r="D6">
        <f>LOG10(500)</f>
        <v>2.6989700043360187</v>
      </c>
      <c r="E6">
        <f>LOG10(20000)</f>
        <v>4.3010299956639813</v>
      </c>
      <c r="F6">
        <f>LOG10(79039)</f>
        <v>4.8978414369283918</v>
      </c>
      <c r="G6">
        <f t="shared" si="1"/>
        <v>2.6851160815021046E-2</v>
      </c>
      <c r="H6">
        <f t="shared" si="2"/>
        <v>3.2243110702910514</v>
      </c>
      <c r="I6">
        <f t="shared" si="3"/>
        <v>19.191025616144184</v>
      </c>
      <c r="J6" s="10">
        <f>(G6/500)*1000000</f>
        <v>53.702321630042093</v>
      </c>
      <c r="K6" s="10">
        <f>(H6/20000)*1000000</f>
        <v>161.21555351455257</v>
      </c>
      <c r="L6" s="15">
        <f>(I6/79039)*1000000</f>
        <v>242.80450937061684</v>
      </c>
    </row>
    <row r="7" spans="1:13" x14ac:dyDescent="0.3">
      <c r="A7" t="s">
        <v>102</v>
      </c>
      <c r="B7" s="7">
        <v>1.7479</v>
      </c>
      <c r="C7" s="7">
        <v>-0.25330000000000003</v>
      </c>
      <c r="D7">
        <f>LOG10(200)</f>
        <v>2.3010299956639813</v>
      </c>
      <c r="E7">
        <f>LOG10(1100)</f>
        <v>3.0413926851582249</v>
      </c>
      <c r="F7">
        <f>LOG10(5600)</f>
        <v>3.7481880270062002</v>
      </c>
      <c r="G7">
        <f t="shared" si="1"/>
        <v>5.8704356177791432E-3</v>
      </c>
      <c r="H7">
        <f t="shared" si="2"/>
        <v>0.11554476520150847</v>
      </c>
      <c r="I7">
        <f t="shared" si="3"/>
        <v>1.9868169316886912</v>
      </c>
      <c r="J7" s="10">
        <f>(G7/200)*1000000</f>
        <v>29.352178088895716</v>
      </c>
      <c r="K7" s="10">
        <f>(H7/1100)*1000000</f>
        <v>105.04069563773497</v>
      </c>
      <c r="L7" s="10">
        <f>(I7/5600)*1000000</f>
        <v>354.78873780155197</v>
      </c>
    </row>
    <row r="8" spans="1:13" x14ac:dyDescent="0.3">
      <c r="A8" t="s">
        <v>145</v>
      </c>
      <c r="B8" s="7">
        <v>1.4759</v>
      </c>
      <c r="C8" s="7">
        <v>-0.16220000000000001</v>
      </c>
      <c r="D8">
        <f>LOG10(500)</f>
        <v>2.6989700043360187</v>
      </c>
      <c r="E8">
        <f>LOG10(2300)</f>
        <v>3.3617278360175931</v>
      </c>
      <c r="F8">
        <f>LOG10(14000)</f>
        <v>4.1461280356782382</v>
      </c>
      <c r="G8">
        <f t="shared" si="1"/>
        <v>6.6253653094129764E-3</v>
      </c>
      <c r="H8">
        <f t="shared" si="2"/>
        <v>6.3004869038083666E-2</v>
      </c>
      <c r="I8">
        <f t="shared" si="3"/>
        <v>0.9058793668114733</v>
      </c>
      <c r="J8" s="10">
        <f>(G8/500)*1000000</f>
        <v>13.250730618825953</v>
      </c>
      <c r="K8" s="10">
        <f>(H8/2300)*1000000</f>
        <v>27.393421320905944</v>
      </c>
      <c r="L8" s="12">
        <f>(I8/14000)*1000000</f>
        <v>64.705669057962382</v>
      </c>
      <c r="M8" t="s">
        <v>213</v>
      </c>
    </row>
    <row r="9" spans="1:13" x14ac:dyDescent="0.3">
      <c r="A9" t="s">
        <v>51</v>
      </c>
      <c r="B9" s="7">
        <v>1.6352</v>
      </c>
      <c r="C9" s="7">
        <v>0.42359999999999998</v>
      </c>
      <c r="D9" s="9">
        <f>LOG10(100)</f>
        <v>2</v>
      </c>
      <c r="E9" s="9">
        <f>LOG10(500)</f>
        <v>2.6989700043360187</v>
      </c>
      <c r="F9" s="9">
        <f>LOG10(1100)</f>
        <v>3.0413926851582249</v>
      </c>
      <c r="G9">
        <f t="shared" si="1"/>
        <v>4.9431068698683606E-3</v>
      </c>
      <c r="H9">
        <f t="shared" si="2"/>
        <v>6.8699844032065138E-2</v>
      </c>
      <c r="I9">
        <f t="shared" si="3"/>
        <v>0.24939360830203994</v>
      </c>
      <c r="J9" s="13">
        <f>(G9/100)*1000000</f>
        <v>49.431068698683603</v>
      </c>
      <c r="K9" s="13">
        <f>(H9/500)*1000000</f>
        <v>137.39968806413026</v>
      </c>
      <c r="L9" s="13">
        <f>(I9/1100)*1000000</f>
        <v>226.7214620927636</v>
      </c>
      <c r="M9" t="s">
        <v>214</v>
      </c>
    </row>
    <row r="10" spans="1:13" x14ac:dyDescent="0.3">
      <c r="A10" t="s">
        <v>67</v>
      </c>
      <c r="B10" s="7">
        <v>1.5503</v>
      </c>
      <c r="C10" s="7">
        <v>0.1754</v>
      </c>
      <c r="D10">
        <f>LOG10(200)</f>
        <v>2.3010299956639813</v>
      </c>
      <c r="E10">
        <f>LOG10(1100)</f>
        <v>3.0413926851582249</v>
      </c>
      <c r="F10">
        <f>LOG10(20000)</f>
        <v>4.3010299956639813</v>
      </c>
      <c r="G10">
        <f t="shared" si="1"/>
        <v>5.529511966708923E-3</v>
      </c>
      <c r="H10">
        <f t="shared" si="2"/>
        <v>7.7708956972851628E-2</v>
      </c>
      <c r="I10">
        <f t="shared" si="3"/>
        <v>6.9708670889701008</v>
      </c>
      <c r="J10" s="10">
        <f>(G10/200)*1000000</f>
        <v>27.647559833544616</v>
      </c>
      <c r="K10" s="10">
        <f>(H10/1100)*1000000</f>
        <v>70.644506338956035</v>
      </c>
      <c r="L10" s="10">
        <f>(I10/20000)*1000000</f>
        <v>348.54335444850506</v>
      </c>
    </row>
    <row r="11" spans="1:13" x14ac:dyDescent="0.3">
      <c r="A11" t="s">
        <v>158</v>
      </c>
      <c r="B11" s="7">
        <v>1.32</v>
      </c>
      <c r="C11" s="7">
        <v>0.62360000000000004</v>
      </c>
      <c r="D11">
        <f>LOG10(200)</f>
        <v>2.3010299956639813</v>
      </c>
      <c r="E11">
        <f>LOG10(900)</f>
        <v>2.9542425094393248</v>
      </c>
      <c r="F11">
        <f>LOG10(5000)</f>
        <v>3.6989700043360187</v>
      </c>
      <c r="G11">
        <f t="shared" si="1"/>
        <v>4.5809926426805718E-3</v>
      </c>
      <c r="H11">
        <f t="shared" si="2"/>
        <v>3.3358008304210256E-2</v>
      </c>
      <c r="I11">
        <f t="shared" si="3"/>
        <v>0.3208044661079647</v>
      </c>
      <c r="J11" s="10">
        <f>(G11/200)*1000000</f>
        <v>22.904963213402862</v>
      </c>
      <c r="K11" s="10">
        <f>(H11/900)*1000000</f>
        <v>37.064453671344729</v>
      </c>
      <c r="L11" s="10">
        <f>(I11/5000)*1000000</f>
        <v>64.160893221592943</v>
      </c>
    </row>
    <row r="12" spans="1:13" x14ac:dyDescent="0.3">
      <c r="A12" t="s">
        <v>79</v>
      </c>
      <c r="B12" s="7">
        <v>1.4893000000000001</v>
      </c>
      <c r="C12" s="7">
        <v>0.74360000000000004</v>
      </c>
      <c r="D12">
        <f>LOG10(100)</f>
        <v>2</v>
      </c>
      <c r="E12">
        <f>LOG10(800)</f>
        <v>2.9030899869919438</v>
      </c>
      <c r="F12">
        <f>LOG10(6500)</f>
        <v>3.8129133566428557</v>
      </c>
      <c r="G12">
        <f t="shared" si="1"/>
        <v>5.2747271566168531E-3</v>
      </c>
      <c r="H12">
        <f t="shared" si="2"/>
        <v>0.11672715958738088</v>
      </c>
      <c r="I12">
        <f t="shared" si="3"/>
        <v>2.6434546367141927</v>
      </c>
      <c r="J12" s="12">
        <f>(G12/100)*1000000</f>
        <v>52.747271566168529</v>
      </c>
      <c r="K12" s="10">
        <f>(H12/800)*1000000</f>
        <v>145.9089494842261</v>
      </c>
      <c r="L12" s="10">
        <f>(I12/6500)*1000000</f>
        <v>406.68532872526038</v>
      </c>
      <c r="M12" t="s">
        <v>216</v>
      </c>
    </row>
    <row r="13" spans="1:13" x14ac:dyDescent="0.3">
      <c r="A13" t="s">
        <v>93</v>
      </c>
      <c r="B13" s="7">
        <v>1.3323</v>
      </c>
      <c r="C13" s="7">
        <v>0.92490000000000006</v>
      </c>
      <c r="D13" s="9">
        <f>LOG10(100)</f>
        <v>2</v>
      </c>
      <c r="E13" s="9">
        <f>LOG10(800)</f>
        <v>2.9030899869919438</v>
      </c>
      <c r="F13" s="9">
        <f>LOG10(6500)</f>
        <v>3.8129133566428557</v>
      </c>
      <c r="G13">
        <f t="shared" si="1"/>
        <v>3.8859749795439381E-3</v>
      </c>
      <c r="H13">
        <f t="shared" si="2"/>
        <v>6.2042142898092713E-2</v>
      </c>
      <c r="I13">
        <f t="shared" si="3"/>
        <v>1.0112172397007391</v>
      </c>
      <c r="J13" s="11">
        <f>(G13/100)*1000000</f>
        <v>38.859749795439384</v>
      </c>
      <c r="K13" s="11">
        <f>(H13/800)*1000000</f>
        <v>77.552678622615886</v>
      </c>
      <c r="L13" s="11">
        <f>(I13/7000)*1000000</f>
        <v>144.45960567153415</v>
      </c>
    </row>
    <row r="14" spans="1:13" x14ac:dyDescent="0.3">
      <c r="E14" s="7"/>
    </row>
    <row r="16" spans="1:13" x14ac:dyDescent="0.3">
      <c r="B16" s="7"/>
    </row>
  </sheetData>
  <pageMargins left="0.7" right="0.7" top="0.75" bottom="0.75" header="0.3" footer="0.3"/>
  <pageSetup orientation="portrait" r:id="rId1"/>
  <ignoredErrors>
    <ignoredError sqref="D7 J7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zoomScale="90" zoomScaleNormal="90" workbookViewId="0">
      <selection activeCell="A9" sqref="A9:XFD9"/>
    </sheetView>
  </sheetViews>
  <sheetFormatPr defaultRowHeight="14.4" x14ac:dyDescent="0.3"/>
  <sheetData>
    <row r="1" spans="1:20" x14ac:dyDescent="0.3">
      <c r="A1" t="s">
        <v>201</v>
      </c>
      <c r="B1" t="s">
        <v>199</v>
      </c>
      <c r="C1" t="s">
        <v>200</v>
      </c>
      <c r="D1" t="s">
        <v>202</v>
      </c>
      <c r="E1" t="s">
        <v>203</v>
      </c>
      <c r="F1" t="s">
        <v>204</v>
      </c>
      <c r="G1" t="s">
        <v>205</v>
      </c>
      <c r="H1" t="s">
        <v>206</v>
      </c>
      <c r="I1" t="s">
        <v>207</v>
      </c>
      <c r="J1" s="10" t="s">
        <v>208</v>
      </c>
      <c r="K1" s="10" t="s">
        <v>209</v>
      </c>
      <c r="L1" s="10" t="s">
        <v>210</v>
      </c>
    </row>
    <row r="2" spans="1:20" x14ac:dyDescent="0.3">
      <c r="A2" t="s">
        <v>115</v>
      </c>
      <c r="B2" s="7">
        <v>1.39923</v>
      </c>
      <c r="C2" s="7">
        <v>0.24068999999999999</v>
      </c>
      <c r="D2">
        <f>LOG10(300)</f>
        <v>2.4771212547196626</v>
      </c>
      <c r="E2">
        <f>LOG10(1300)</f>
        <v>3.1139433523068369</v>
      </c>
      <c r="F2">
        <f>LOG10(15000)</f>
        <v>4.1760912590556813</v>
      </c>
      <c r="G2">
        <f>(10^((D2*$B2)+$C2))/1000000</f>
        <v>5.0904054270175603E-3</v>
      </c>
      <c r="H2">
        <f t="shared" ref="H2:I2" si="0">(10^((E2*$B2)+$C2))/1000000</f>
        <v>3.9610740087988761E-2</v>
      </c>
      <c r="I2">
        <f t="shared" si="0"/>
        <v>1.213394920039732</v>
      </c>
      <c r="J2" s="10">
        <f>(G2/300)*1000000</f>
        <v>16.968018090058536</v>
      </c>
      <c r="K2" s="10">
        <f>(H2/1300)*1000000</f>
        <v>30.469800067683664</v>
      </c>
      <c r="L2" s="10">
        <f>(I2/15000)*1000000</f>
        <v>80.89299466931547</v>
      </c>
    </row>
    <row r="3" spans="1:20" x14ac:dyDescent="0.3">
      <c r="A3" t="s">
        <v>132</v>
      </c>
      <c r="B3" s="7">
        <v>1.3426899999999999</v>
      </c>
      <c r="C3" s="7">
        <v>1.08257</v>
      </c>
      <c r="D3">
        <f>LOG10(100)</f>
        <v>2</v>
      </c>
      <c r="E3">
        <f>LOG10(500)</f>
        <v>2.6989700043360187</v>
      </c>
      <c r="F3">
        <f>LOG10(4000)</f>
        <v>3.6020599913279625</v>
      </c>
      <c r="G3">
        <f t="shared" ref="G3:G13" si="1">(10^((D3*$B3)+$C3))/1000000</f>
        <v>5.860706867484339E-3</v>
      </c>
      <c r="H3">
        <f t="shared" ref="H3:H13" si="2">(10^((E3*$B3)+$C3))/1000000</f>
        <v>5.086862927423956E-2</v>
      </c>
      <c r="I3">
        <f t="shared" ref="I3:I13" si="3">(10^((F3*$B3)+$C3))/1000000</f>
        <v>0.82988885020625036</v>
      </c>
      <c r="J3" s="12">
        <f>(G3/100)*1000000</f>
        <v>58.60706867484339</v>
      </c>
      <c r="K3" s="12">
        <f>(H3/500)*1000000</f>
        <v>101.73725854847913</v>
      </c>
      <c r="L3" s="12">
        <f>(I3/4000)*1000000</f>
        <v>207.47221255156259</v>
      </c>
      <c r="M3" t="s">
        <v>211</v>
      </c>
    </row>
    <row r="4" spans="1:20" x14ac:dyDescent="0.3">
      <c r="A4" t="s">
        <v>10</v>
      </c>
      <c r="B4" s="7">
        <v>1.41317</v>
      </c>
      <c r="C4" s="7">
        <v>0.54081000000000001</v>
      </c>
      <c r="D4">
        <f>LOG10(100)</f>
        <v>2</v>
      </c>
      <c r="E4">
        <f>LOG10(800)</f>
        <v>2.9030899869919438</v>
      </c>
      <c r="F4">
        <f>LOG10(3000)</f>
        <v>3.4771212547196626</v>
      </c>
      <c r="G4">
        <f t="shared" si="1"/>
        <v>2.3288954907769084E-3</v>
      </c>
      <c r="H4">
        <f t="shared" si="2"/>
        <v>4.3991591806414265E-2</v>
      </c>
      <c r="I4">
        <f t="shared" si="3"/>
        <v>0.28482194217853429</v>
      </c>
      <c r="J4" s="10">
        <f>(G4/100)*1000000</f>
        <v>23.288954907769082</v>
      </c>
      <c r="K4" s="10">
        <f>(H4/800)*1000000</f>
        <v>54.989489758017832</v>
      </c>
      <c r="L4" s="10">
        <f>(I4/3000)*1000000</f>
        <v>94.940647392844753</v>
      </c>
    </row>
    <row r="5" spans="1:20" x14ac:dyDescent="0.3">
      <c r="A5" t="s">
        <v>32</v>
      </c>
      <c r="B5" s="7">
        <v>1.6209</v>
      </c>
      <c r="C5" s="7">
        <v>-0.158</v>
      </c>
      <c r="D5">
        <f>LOG10(400)</f>
        <v>2.6020599913279625</v>
      </c>
      <c r="E5">
        <f>LOG10(3200)</f>
        <v>3.5051499783199058</v>
      </c>
      <c r="F5">
        <f>LOG10(18900)</f>
        <v>4.2764618041732438</v>
      </c>
      <c r="G5">
        <f t="shared" si="1"/>
        <v>1.1473054059929603E-2</v>
      </c>
      <c r="H5">
        <f t="shared" si="2"/>
        <v>0.33380866035748419</v>
      </c>
      <c r="I5">
        <f t="shared" si="3"/>
        <v>5.9390494096400976</v>
      </c>
      <c r="J5" s="10">
        <f>(G5/400)*1000000</f>
        <v>28.682635149824005</v>
      </c>
      <c r="K5" s="10">
        <f>(H5/3200)*1000000</f>
        <v>104.31520636171381</v>
      </c>
      <c r="L5" s="10">
        <f>(I5/18900)*1000000</f>
        <v>314.23541849947605</v>
      </c>
    </row>
    <row r="6" spans="1:20" x14ac:dyDescent="0.3">
      <c r="A6" t="s">
        <v>174</v>
      </c>
      <c r="B6" s="7">
        <v>1.2642</v>
      </c>
      <c r="C6" s="7">
        <v>0.93259999999999998</v>
      </c>
      <c r="D6">
        <f>LOG10(500)</f>
        <v>2.6989700043360187</v>
      </c>
      <c r="E6">
        <f>LOG10(11922)</f>
        <v>4.076349117493459</v>
      </c>
      <c r="F6">
        <f>LOG10(79039)</f>
        <v>4.8978414369283918</v>
      </c>
      <c r="G6">
        <f t="shared" si="1"/>
        <v>2.2112501708932374E-2</v>
      </c>
      <c r="H6">
        <f t="shared" si="2"/>
        <v>1.2187666290604002</v>
      </c>
      <c r="I6">
        <f t="shared" si="3"/>
        <v>13.318372104614395</v>
      </c>
      <c r="J6" s="10">
        <f>(G6/500)*1000000</f>
        <v>44.225003417864748</v>
      </c>
      <c r="K6" s="10">
        <f>(H6/11922)*1000000</f>
        <v>102.22837016108038</v>
      </c>
      <c r="L6" s="10">
        <f>(I6/79039)*1000000</f>
        <v>168.5038032441503</v>
      </c>
    </row>
    <row r="7" spans="1:20" x14ac:dyDescent="0.3">
      <c r="A7" t="s">
        <v>102</v>
      </c>
      <c r="B7" s="7">
        <v>1.64578</v>
      </c>
      <c r="C7" s="7">
        <v>-8.6019999999999999E-2</v>
      </c>
      <c r="D7">
        <f>LOG10(200)</f>
        <v>2.3010299956639813</v>
      </c>
      <c r="E7">
        <f>LOG10(1100)</f>
        <v>3.0413926851582249</v>
      </c>
      <c r="F7">
        <f>LOG10(5600)</f>
        <v>3.7481880270062002</v>
      </c>
      <c r="G7">
        <f t="shared" si="1"/>
        <v>5.0230690268820346E-3</v>
      </c>
      <c r="H7">
        <f t="shared" si="2"/>
        <v>8.3069816932954635E-2</v>
      </c>
      <c r="I7">
        <f t="shared" si="3"/>
        <v>1.2096866590498856</v>
      </c>
      <c r="J7" s="10">
        <f>(G7/200)*1000000</f>
        <v>25.115345134410173</v>
      </c>
      <c r="K7" s="10">
        <f>(H7/1100)*1000000</f>
        <v>75.518015393595121</v>
      </c>
      <c r="L7" s="10">
        <f>(I7/5600)*1000000</f>
        <v>216.0154748303367</v>
      </c>
    </row>
    <row r="8" spans="1:20" x14ac:dyDescent="0.3">
      <c r="A8" t="s">
        <v>145</v>
      </c>
      <c r="B8" s="7">
        <v>1.43679</v>
      </c>
      <c r="C8" s="7">
        <v>-0.15668000000000001</v>
      </c>
      <c r="D8">
        <f>LOG10(500)</f>
        <v>2.6989700043360187</v>
      </c>
      <c r="E8">
        <f>LOG10(2300)</f>
        <v>3.3617278360175931</v>
      </c>
      <c r="F8">
        <f>LOG10(14000)</f>
        <v>4.1461280356782382</v>
      </c>
      <c r="G8">
        <f t="shared" si="1"/>
        <v>5.2622698199744364E-3</v>
      </c>
      <c r="H8">
        <f t="shared" si="2"/>
        <v>4.7142969780148258E-2</v>
      </c>
      <c r="I8">
        <f t="shared" si="3"/>
        <v>0.63159008027739116</v>
      </c>
      <c r="J8" s="10">
        <f>(G8/500)*1000000</f>
        <v>10.524539639948873</v>
      </c>
      <c r="K8" s="10">
        <f>(H8/2300)*1000000</f>
        <v>20.496943382673155</v>
      </c>
      <c r="L8" s="12">
        <f>(I8/14000)*1000000</f>
        <v>45.113577162670801</v>
      </c>
      <c r="M8" t="s">
        <v>213</v>
      </c>
    </row>
    <row r="9" spans="1:20" x14ac:dyDescent="0.3">
      <c r="A9" t="s">
        <v>51</v>
      </c>
      <c r="B9" s="7">
        <v>1.2045999999999999</v>
      </c>
      <c r="C9" s="7">
        <v>1.0775999999999999</v>
      </c>
      <c r="D9" s="9">
        <f>LOG10(100)</f>
        <v>2</v>
      </c>
      <c r="E9" s="9">
        <f>LOG10(800)</f>
        <v>2.9030899869919438</v>
      </c>
      <c r="F9" s="9">
        <f>LOG10(1100)</f>
        <v>3.0413926851582249</v>
      </c>
      <c r="G9" s="9">
        <f t="shared" si="1"/>
        <v>3.0676089769179366E-3</v>
      </c>
      <c r="H9" s="9">
        <f t="shared" si="2"/>
        <v>3.7554518519409295E-2</v>
      </c>
      <c r="I9" s="9">
        <f t="shared" si="3"/>
        <v>5.5113961503585385E-2</v>
      </c>
      <c r="J9" s="14">
        <f>(G9/100)*1000000</f>
        <v>30.676089769179363</v>
      </c>
      <c r="K9" s="14">
        <f>(H9/800)*1000000</f>
        <v>46.943148149261617</v>
      </c>
      <c r="L9" s="13">
        <f>(I9/1100)*1000000</f>
        <v>50.103601366895809</v>
      </c>
      <c r="M9" t="s">
        <v>215</v>
      </c>
    </row>
    <row r="10" spans="1:20" x14ac:dyDescent="0.3">
      <c r="A10" t="s">
        <v>67</v>
      </c>
      <c r="B10" s="7">
        <v>1.4537</v>
      </c>
      <c r="C10" s="7">
        <v>0.25700000000000001</v>
      </c>
      <c r="D10">
        <f>LOG10(200)</f>
        <v>2.3010299956639813</v>
      </c>
      <c r="E10">
        <f>LOG10(1100)</f>
        <v>3.0413926851582249</v>
      </c>
      <c r="F10">
        <f>LOG10(20000)</f>
        <v>4.3010299956639813</v>
      </c>
      <c r="G10">
        <f t="shared" si="1"/>
        <v>3.9995147676269854E-3</v>
      </c>
      <c r="H10">
        <f t="shared" si="2"/>
        <v>4.7673007029699246E-2</v>
      </c>
      <c r="I10">
        <f t="shared" si="3"/>
        <v>3.2315233972309834</v>
      </c>
      <c r="J10" s="10">
        <f>(G10/200)*1000000</f>
        <v>19.997573838134926</v>
      </c>
      <c r="K10" s="10">
        <f>(H10/1100)*1000000</f>
        <v>43.339097299726582</v>
      </c>
      <c r="L10" s="10">
        <f>(I10/20000)*1000000</f>
        <v>161.57616986154918</v>
      </c>
    </row>
    <row r="11" spans="1:20" x14ac:dyDescent="0.3">
      <c r="A11" t="s">
        <v>158</v>
      </c>
      <c r="B11" s="7">
        <v>1.29182</v>
      </c>
      <c r="C11" s="7">
        <v>0.36499999999999999</v>
      </c>
      <c r="D11">
        <f>LOG10(200)</f>
        <v>2.3010299956639813</v>
      </c>
      <c r="E11">
        <f>LOG10(900)</f>
        <v>2.9542425094393248</v>
      </c>
      <c r="F11">
        <f>LOG10(5000)</f>
        <v>3.6989700043360187</v>
      </c>
      <c r="G11">
        <f t="shared" si="1"/>
        <v>2.1752870229629954E-3</v>
      </c>
      <c r="H11">
        <f t="shared" si="2"/>
        <v>1.5182719150777239E-2</v>
      </c>
      <c r="I11">
        <f t="shared" si="3"/>
        <v>0.13912444056562967</v>
      </c>
      <c r="J11" s="10">
        <f>(G11/200)*1000000</f>
        <v>10.876435114814976</v>
      </c>
      <c r="K11" s="10">
        <f>(H11/900)*1000000</f>
        <v>16.869687945308044</v>
      </c>
      <c r="L11" s="10">
        <f>(I11/5000)*1000000</f>
        <v>27.824888113125933</v>
      </c>
    </row>
    <row r="12" spans="1:20" x14ac:dyDescent="0.3">
      <c r="A12" t="s">
        <v>79</v>
      </c>
      <c r="B12" s="7">
        <v>1.4239999999999999</v>
      </c>
      <c r="C12" s="7">
        <v>0.6169</v>
      </c>
      <c r="D12">
        <f>LOG10(100)</f>
        <v>2</v>
      </c>
      <c r="E12">
        <f>LOG10(800)</f>
        <v>2.9030899869919438</v>
      </c>
      <c r="F12">
        <f>LOG10(6500)</f>
        <v>3.8129133566428557</v>
      </c>
      <c r="G12">
        <f t="shared" si="1"/>
        <v>2.9167553289395033E-3</v>
      </c>
      <c r="H12">
        <f t="shared" si="2"/>
        <v>5.6350807196948287E-2</v>
      </c>
      <c r="I12">
        <f t="shared" si="3"/>
        <v>1.1129832280942771</v>
      </c>
      <c r="J12" s="10">
        <f>(G12/100)*1000000</f>
        <v>29.167553289395034</v>
      </c>
      <c r="K12" s="10">
        <f>(H12/800)*1000000</f>
        <v>70.438508996185362</v>
      </c>
      <c r="L12" s="10">
        <f>(I12/6500)*1000000</f>
        <v>171.22818893758111</v>
      </c>
    </row>
    <row r="13" spans="1:20" x14ac:dyDescent="0.3">
      <c r="A13" t="s">
        <v>93</v>
      </c>
      <c r="B13" s="7">
        <v>1.4039999999999999</v>
      </c>
      <c r="C13" s="7">
        <v>0.25800000000000001</v>
      </c>
      <c r="D13" s="9">
        <f>LOG10(100)</f>
        <v>2</v>
      </c>
      <c r="E13" s="9">
        <f>LOG10(800)</f>
        <v>2.9030899869919438</v>
      </c>
      <c r="F13" s="9">
        <f>LOG10(6500)</f>
        <v>3.8129133566428557</v>
      </c>
      <c r="G13">
        <f t="shared" si="1"/>
        <v>1.164126029410492E-3</v>
      </c>
      <c r="H13">
        <f t="shared" si="2"/>
        <v>2.1574380885921694E-2</v>
      </c>
      <c r="I13">
        <f t="shared" si="3"/>
        <v>0.4086300988654753</v>
      </c>
      <c r="J13" s="11">
        <f>(G13/100)*1000000</f>
        <v>11.641260294104921</v>
      </c>
      <c r="K13" s="11">
        <f>(H13/800)*1000000</f>
        <v>26.967976107402119</v>
      </c>
      <c r="L13" s="11">
        <f>(I13/7000)*1000000</f>
        <v>58.375728409353613</v>
      </c>
    </row>
    <row r="15" spans="1:20" x14ac:dyDescent="0.3">
      <c r="T15" t="s">
        <v>212</v>
      </c>
    </row>
    <row r="17" spans="3:8" x14ac:dyDescent="0.3">
      <c r="C17" s="7"/>
      <c r="H17" s="7"/>
    </row>
    <row r="18" spans="3:8" x14ac:dyDescent="0.3">
      <c r="H18" s="8"/>
    </row>
  </sheetData>
  <pageMargins left="0.7" right="0.7" top="0.75" bottom="0.75" header="0.3" footer="0.3"/>
  <ignoredErrors>
    <ignoredError sqref="D7 J7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FlowGrabJoin</vt:lpstr>
      <vt:lpstr>FlowGrabJoin  GRAPH (2)</vt:lpstr>
      <vt:lpstr>TP</vt:lpstr>
      <vt:lpstr>TDP</vt:lpstr>
      <vt:lpstr>FlowGrabJoin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2018-07-20T13:54:10Z</dcterms:created>
  <dcterms:modified xsi:type="dcterms:W3CDTF">2018-07-30T15:03:37Z</dcterms:modified>
</cp:coreProperties>
</file>